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ЭтаКнига" defaultThemeVersion="124226"/>
  <bookViews>
    <workbookView xWindow="1605" yWindow="585" windowWidth="27555" windowHeight="13365" tabRatio="899"/>
  </bookViews>
  <sheets>
    <sheet name="1. паспорт местоположение" sheetId="7" r:id="rId1"/>
    <sheet name="2. паспорт ТП" sheetId="23"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 эф-ти"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2">'3.1. паспорт Техсостояние ПС'!$A$2:$T$41</definedName>
    <definedName name="_xlnm.Print_Area" localSheetId="3">'3.2 паспорт Техсостояние ЛЭП'!$A$1:$AA$41</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 name="_xlnm.Print_Area" localSheetId="10">'7. Паспорт отчет о закупке'!$A$1:$AV$26</definedName>
  </definedNames>
  <calcPr calcId="125725"/>
</workbook>
</file>

<file path=xl/calcChain.xml><?xml version="1.0" encoding="utf-8"?>
<calcChain xmlns="http://schemas.openxmlformats.org/spreadsheetml/2006/main">
  <c r="Z25" i="15"/>
  <c r="AA25"/>
  <c r="Z26"/>
  <c r="AA26"/>
  <c r="Z27"/>
  <c r="AA27"/>
  <c r="Z28"/>
  <c r="AA28"/>
  <c r="Z29"/>
  <c r="AA29"/>
  <c r="AA24"/>
  <c r="Z24"/>
  <c r="V24"/>
  <c r="V52"/>
  <c r="X52"/>
  <c r="AA52"/>
  <c r="C37"/>
  <c r="D37"/>
  <c r="E37"/>
  <c r="C38"/>
  <c r="D38"/>
  <c r="E38"/>
  <c r="C39"/>
  <c r="E39"/>
  <c r="D39" s="1"/>
  <c r="C40"/>
  <c r="E40"/>
  <c r="D40" s="1"/>
  <c r="C41"/>
  <c r="D41"/>
  <c r="E41"/>
  <c r="C42"/>
  <c r="D42"/>
  <c r="E42"/>
  <c r="C36"/>
  <c r="D36"/>
  <c r="E36"/>
  <c r="Z30"/>
  <c r="AA31" l="1"/>
  <c r="AA32"/>
  <c r="AA33"/>
  <c r="AA34"/>
  <c r="AA30"/>
  <c r="Z31"/>
  <c r="Z32"/>
  <c r="Z33"/>
  <c r="Z34"/>
  <c r="Z52"/>
  <c r="C52" s="1"/>
  <c r="C25"/>
  <c r="D25"/>
  <c r="E25"/>
  <c r="D26"/>
  <c r="E26"/>
  <c r="E27"/>
  <c r="D28"/>
  <c r="E28"/>
  <c r="C29"/>
  <c r="C24"/>
  <c r="C26"/>
  <c r="C27"/>
  <c r="D27"/>
  <c r="C28"/>
  <c r="E29"/>
  <c r="E24"/>
  <c r="D29" l="1"/>
  <c r="D24"/>
  <c r="E30"/>
  <c r="D52"/>
  <c r="C43"/>
  <c r="D43"/>
  <c r="C44"/>
  <c r="D45"/>
  <c r="C46"/>
  <c r="D47"/>
  <c r="C48"/>
  <c r="C49"/>
  <c r="D50"/>
  <c r="C51"/>
  <c r="D51"/>
  <c r="C53"/>
  <c r="D53"/>
  <c r="C54"/>
  <c r="D54"/>
  <c r="C55"/>
  <c r="D55"/>
  <c r="C56"/>
  <c r="D56"/>
  <c r="E43"/>
  <c r="E45"/>
  <c r="E47"/>
  <c r="E50"/>
  <c r="E51"/>
  <c r="E53"/>
  <c r="E54"/>
  <c r="E55"/>
  <c r="E56"/>
  <c r="E52" l="1"/>
  <c r="AA36"/>
  <c r="AA38"/>
  <c r="AA40"/>
  <c r="AA41"/>
  <c r="AA44"/>
  <c r="AA46"/>
  <c r="AA48"/>
  <c r="AA49"/>
  <c r="AA55"/>
  <c r="AA53"/>
  <c r="C34"/>
  <c r="E33"/>
  <c r="D33" s="1"/>
  <c r="E34"/>
  <c r="D34" s="1"/>
  <c r="C31"/>
  <c r="C32"/>
  <c r="C33"/>
  <c r="C30"/>
  <c r="E31"/>
  <c r="D31" s="1"/>
  <c r="E32"/>
  <c r="D32" s="1"/>
  <c r="D30"/>
  <c r="AA43"/>
  <c r="Z53"/>
  <c r="Z55"/>
  <c r="E44" l="1"/>
  <c r="D44"/>
  <c r="D46"/>
  <c r="E46"/>
  <c r="D48"/>
  <c r="E48"/>
  <c r="E49"/>
  <c r="D49"/>
  <c r="Z51"/>
  <c r="Z49"/>
  <c r="Z48"/>
  <c r="Z47"/>
  <c r="C47" s="1"/>
  <c r="Z46"/>
  <c r="Z44"/>
  <c r="Z43"/>
  <c r="Z41"/>
  <c r="Z40"/>
  <c r="Z39"/>
  <c r="Z38"/>
  <c r="Z36"/>
  <c r="A15" i="6" l="1"/>
  <c r="AB24" i="15" l="1"/>
  <c r="AC24"/>
  <c r="AD24"/>
  <c r="B17" i="25" l="1"/>
  <c r="A14" i="23" l="1"/>
  <c r="A6" i="25"/>
  <c r="C48" i="7"/>
  <c r="B27" i="22" s="1"/>
  <c r="C22" i="6" l="1"/>
  <c r="A4" i="23" l="1"/>
  <c r="X94" i="25" l="1"/>
  <c r="B134"/>
  <c r="B124"/>
  <c r="B125" s="1"/>
  <c r="B126" s="1"/>
  <c r="B127" s="1"/>
  <c r="B128" s="1"/>
  <c r="B129" s="1"/>
  <c r="B130" s="1"/>
  <c r="C122"/>
  <c r="Y121"/>
  <c r="Y120"/>
  <c r="X119"/>
  <c r="W119"/>
  <c r="V119"/>
  <c r="U119"/>
  <c r="T119"/>
  <c r="S119"/>
  <c r="R119"/>
  <c r="Q119"/>
  <c r="P119"/>
  <c r="O119"/>
  <c r="N119"/>
  <c r="M119"/>
  <c r="L119"/>
  <c r="K119"/>
  <c r="J119"/>
  <c r="I119"/>
  <c r="H119"/>
  <c r="G119"/>
  <c r="F119"/>
  <c r="E119"/>
  <c r="D119"/>
  <c r="C119"/>
  <c r="B119"/>
  <c r="C118"/>
  <c r="X111"/>
  <c r="X110"/>
  <c r="X105"/>
  <c r="W105"/>
  <c r="V105"/>
  <c r="U105"/>
  <c r="T105"/>
  <c r="S105"/>
  <c r="R105"/>
  <c r="Q105"/>
  <c r="P105"/>
  <c r="O105"/>
  <c r="N105"/>
  <c r="M105"/>
  <c r="L105"/>
  <c r="K105"/>
  <c r="J105"/>
  <c r="I105"/>
  <c r="H105"/>
  <c r="G105"/>
  <c r="F105"/>
  <c r="E105"/>
  <c r="D105"/>
  <c r="C105"/>
  <c r="B105"/>
  <c r="X104"/>
  <c r="W104"/>
  <c r="V104"/>
  <c r="U104"/>
  <c r="T104"/>
  <c r="S104"/>
  <c r="R104"/>
  <c r="Q104"/>
  <c r="P104"/>
  <c r="O104"/>
  <c r="N104"/>
  <c r="M104"/>
  <c r="L104"/>
  <c r="K104"/>
  <c r="J104"/>
  <c r="I104"/>
  <c r="H104"/>
  <c r="G104"/>
  <c r="F104"/>
  <c r="E104"/>
  <c r="D104"/>
  <c r="C104"/>
  <c r="B104"/>
  <c r="Y99"/>
  <c r="B98"/>
  <c r="C98" s="1"/>
  <c r="Y97"/>
  <c r="X93"/>
  <c r="Y92"/>
  <c r="Y91"/>
  <c r="C86"/>
  <c r="C103" s="1"/>
  <c r="C102" s="1"/>
  <c r="X74"/>
  <c r="W74"/>
  <c r="V74"/>
  <c r="U74"/>
  <c r="T74"/>
  <c r="S74"/>
  <c r="R74"/>
  <c r="Q74"/>
  <c r="P74"/>
  <c r="O74"/>
  <c r="N74"/>
  <c r="M74"/>
  <c r="L74"/>
  <c r="K74"/>
  <c r="J74"/>
  <c r="I74"/>
  <c r="H74"/>
  <c r="G74"/>
  <c r="F74"/>
  <c r="E74"/>
  <c r="D74"/>
  <c r="C74"/>
  <c r="B74"/>
  <c r="X70"/>
  <c r="X133" s="1"/>
  <c r="W70"/>
  <c r="W133" s="1"/>
  <c r="V70"/>
  <c r="V133" s="1"/>
  <c r="U70"/>
  <c r="U133" s="1"/>
  <c r="T70"/>
  <c r="T133" s="1"/>
  <c r="S70"/>
  <c r="S133" s="1"/>
  <c r="R70"/>
  <c r="R133" s="1"/>
  <c r="Q70"/>
  <c r="Q133" s="1"/>
  <c r="P70"/>
  <c r="P133" s="1"/>
  <c r="O70"/>
  <c r="O133" s="1"/>
  <c r="N70"/>
  <c r="N133" s="1"/>
  <c r="M70"/>
  <c r="M133" s="1"/>
  <c r="L70"/>
  <c r="L133" s="1"/>
  <c r="K70"/>
  <c r="K133" s="1"/>
  <c r="J70"/>
  <c r="J133" s="1"/>
  <c r="I70"/>
  <c r="I133" s="1"/>
  <c r="H70"/>
  <c r="H133" s="1"/>
  <c r="G70"/>
  <c r="G133" s="1"/>
  <c r="F70"/>
  <c r="F133" s="1"/>
  <c r="E70"/>
  <c r="E133" s="1"/>
  <c r="D70"/>
  <c r="D133" s="1"/>
  <c r="C70"/>
  <c r="C133" s="1"/>
  <c r="B70"/>
  <c r="B133" s="1"/>
  <c r="Y68"/>
  <c r="H64"/>
  <c r="C63"/>
  <c r="A53"/>
  <c r="C49"/>
  <c r="W46"/>
  <c r="V46"/>
  <c r="U46"/>
  <c r="S46"/>
  <c r="Q46"/>
  <c r="O46"/>
  <c r="K46"/>
  <c r="J46"/>
  <c r="I46"/>
  <c r="G46"/>
  <c r="F46"/>
  <c r="E46"/>
  <c r="C46"/>
  <c r="X45"/>
  <c r="W45"/>
  <c r="V45"/>
  <c r="U45"/>
  <c r="T45"/>
  <c r="S45"/>
  <c r="R45"/>
  <c r="Q45"/>
  <c r="P45"/>
  <c r="O45"/>
  <c r="N45"/>
  <c r="M45"/>
  <c r="L45"/>
  <c r="K45"/>
  <c r="J45"/>
  <c r="I45"/>
  <c r="H45"/>
  <c r="G45"/>
  <c r="F45"/>
  <c r="E45"/>
  <c r="D45"/>
  <c r="C45"/>
  <c r="B45"/>
  <c r="Y43"/>
  <c r="Y49" s="1"/>
  <c r="Y63" s="1"/>
  <c r="Y86" s="1"/>
  <c r="C43"/>
  <c r="D40"/>
  <c r="E40" s="1"/>
  <c r="F40" s="1"/>
  <c r="G40" s="1"/>
  <c r="H40" s="1"/>
  <c r="I40" s="1"/>
  <c r="J40" s="1"/>
  <c r="K40" s="1"/>
  <c r="L40" s="1"/>
  <c r="M40" s="1"/>
  <c r="N40" s="1"/>
  <c r="O40" s="1"/>
  <c r="P40" s="1"/>
  <c r="Q40" s="1"/>
  <c r="R40" s="1"/>
  <c r="S40" s="1"/>
  <c r="T40" s="1"/>
  <c r="U40" s="1"/>
  <c r="V40" s="1"/>
  <c r="W40" s="1"/>
  <c r="X40" s="1"/>
  <c r="C40"/>
  <c r="D38"/>
  <c r="D43" s="1"/>
  <c r="B38"/>
  <c r="B49" s="1"/>
  <c r="B63" s="1"/>
  <c r="B118" s="1"/>
  <c r="B33"/>
  <c r="C56" l="1"/>
  <c r="C65" s="1"/>
  <c r="E38"/>
  <c r="E43" s="1"/>
  <c r="C54"/>
  <c r="Y119"/>
  <c r="C71"/>
  <c r="S71"/>
  <c r="W71"/>
  <c r="G71"/>
  <c r="E71"/>
  <c r="D46"/>
  <c r="D71" s="1"/>
  <c r="I71"/>
  <c r="H46"/>
  <c r="H71" s="1"/>
  <c r="L46"/>
  <c r="Q71"/>
  <c r="P46"/>
  <c r="P71" s="1"/>
  <c r="U71"/>
  <c r="T46"/>
  <c r="T71" s="1"/>
  <c r="Y45"/>
  <c r="E49"/>
  <c r="B43"/>
  <c r="F71"/>
  <c r="J71"/>
  <c r="V71"/>
  <c r="B46"/>
  <c r="B71" s="1"/>
  <c r="M46"/>
  <c r="R46"/>
  <c r="K71"/>
  <c r="O71"/>
  <c r="N46"/>
  <c r="N71" s="1"/>
  <c r="D118"/>
  <c r="D86"/>
  <c r="D63"/>
  <c r="D49"/>
  <c r="Y70"/>
  <c r="H135"/>
  <c r="D135"/>
  <c r="G135"/>
  <c r="C135"/>
  <c r="D136" s="1"/>
  <c r="C136"/>
  <c r="F135"/>
  <c r="Y133"/>
  <c r="E135"/>
  <c r="D98"/>
  <c r="C96"/>
  <c r="B86"/>
  <c r="C89"/>
  <c r="B96"/>
  <c r="E86" l="1"/>
  <c r="E63"/>
  <c r="F38"/>
  <c r="F118" s="1"/>
  <c r="E118"/>
  <c r="E136"/>
  <c r="E134" s="1"/>
  <c r="H136"/>
  <c r="H134" s="1"/>
  <c r="F136"/>
  <c r="G136"/>
  <c r="G134" s="1"/>
  <c r="C44"/>
  <c r="B47"/>
  <c r="M71"/>
  <c r="C134"/>
  <c r="D134"/>
  <c r="L71"/>
  <c r="D103"/>
  <c r="D102" s="1"/>
  <c r="D89"/>
  <c r="D54"/>
  <c r="D56"/>
  <c r="D65" s="1"/>
  <c r="E89"/>
  <c r="E103"/>
  <c r="E102" s="1"/>
  <c r="E54"/>
  <c r="F86"/>
  <c r="F49"/>
  <c r="B95"/>
  <c r="C95" s="1"/>
  <c r="D95" s="1"/>
  <c r="E95" s="1"/>
  <c r="F95" s="1"/>
  <c r="B103"/>
  <c r="B102" s="1"/>
  <c r="B89"/>
  <c r="B56"/>
  <c r="B54"/>
  <c r="E98"/>
  <c r="D96"/>
  <c r="F134"/>
  <c r="R71"/>
  <c r="X46"/>
  <c r="B34"/>
  <c r="B36" s="1"/>
  <c r="F43" l="1"/>
  <c r="F63"/>
  <c r="G38"/>
  <c r="G63" s="1"/>
  <c r="E56"/>
  <c r="E65" s="1"/>
  <c r="Y136"/>
  <c r="B90"/>
  <c r="B88" s="1"/>
  <c r="B87" s="1"/>
  <c r="E96"/>
  <c r="F98"/>
  <c r="C90"/>
  <c r="B101"/>
  <c r="G86"/>
  <c r="G43"/>
  <c r="H38"/>
  <c r="B58"/>
  <c r="G95"/>
  <c r="D90"/>
  <c r="D44"/>
  <c r="C47"/>
  <c r="C58" s="1"/>
  <c r="C66" s="1"/>
  <c r="X71"/>
  <c r="Y71" s="1"/>
  <c r="F103"/>
  <c r="F102" s="1"/>
  <c r="F89"/>
  <c r="F90" s="1"/>
  <c r="F54"/>
  <c r="B65"/>
  <c r="E90"/>
  <c r="Y46"/>
  <c r="A11" i="23"/>
  <c r="G49" i="25" l="1"/>
  <c r="G118"/>
  <c r="F56"/>
  <c r="F65" s="1"/>
  <c r="B108"/>
  <c r="B107" s="1"/>
  <c r="B100" s="1"/>
  <c r="F108"/>
  <c r="F107" s="1"/>
  <c r="F53" s="1"/>
  <c r="F88"/>
  <c r="E44"/>
  <c r="D47"/>
  <c r="D58" s="1"/>
  <c r="D66" s="1"/>
  <c r="B52"/>
  <c r="C101"/>
  <c r="F96"/>
  <c r="G98"/>
  <c r="E108"/>
  <c r="E107" s="1"/>
  <c r="E53" s="1"/>
  <c r="E88"/>
  <c r="E87" s="1"/>
  <c r="E41" s="1"/>
  <c r="E50" s="1"/>
  <c r="B53"/>
  <c r="H118"/>
  <c r="H86"/>
  <c r="H95" s="1"/>
  <c r="H63"/>
  <c r="H49"/>
  <c r="H43"/>
  <c r="I38"/>
  <c r="G103"/>
  <c r="G102" s="1"/>
  <c r="G89"/>
  <c r="G90" s="1"/>
  <c r="G54"/>
  <c r="D108"/>
  <c r="D107" s="1"/>
  <c r="D53" s="1"/>
  <c r="D88"/>
  <c r="D87" s="1"/>
  <c r="D41" s="1"/>
  <c r="D50" s="1"/>
  <c r="B66"/>
  <c r="B41"/>
  <c r="C108"/>
  <c r="C107" s="1"/>
  <c r="C53" s="1"/>
  <c r="C88"/>
  <c r="C87" s="1"/>
  <c r="C41" s="1"/>
  <c r="C50" s="1"/>
  <c r="A5" i="22"/>
  <c r="A5" i="5"/>
  <c r="G56" i="25" l="1"/>
  <c r="H56" s="1"/>
  <c r="H65" s="1"/>
  <c r="B51"/>
  <c r="H62"/>
  <c r="H98"/>
  <c r="G96"/>
  <c r="F44"/>
  <c r="E47"/>
  <c r="E58" s="1"/>
  <c r="E66" s="1"/>
  <c r="B50"/>
  <c r="I118"/>
  <c r="I86"/>
  <c r="I95" s="1"/>
  <c r="I49"/>
  <c r="I63"/>
  <c r="I43"/>
  <c r="J38"/>
  <c r="H103"/>
  <c r="H102" s="1"/>
  <c r="H89"/>
  <c r="H90" s="1"/>
  <c r="H54"/>
  <c r="F87"/>
  <c r="F41" s="1"/>
  <c r="F50" s="1"/>
  <c r="D69"/>
  <c r="E69"/>
  <c r="C100"/>
  <c r="C52"/>
  <c r="C51" s="1"/>
  <c r="C55" s="1"/>
  <c r="C57" s="1"/>
  <c r="D101"/>
  <c r="G108"/>
  <c r="G107" s="1"/>
  <c r="G53" s="1"/>
  <c r="G88"/>
  <c r="G87" s="1"/>
  <c r="G41" s="1"/>
  <c r="G50" s="1"/>
  <c r="A5" i="16"/>
  <c r="A4" i="15" s="1"/>
  <c r="A5" i="10"/>
  <c r="A4" i="25" s="1"/>
  <c r="A5" i="6"/>
  <c r="A4" i="24" s="1"/>
  <c r="A5" i="14"/>
  <c r="A6" i="13"/>
  <c r="G65" i="25" l="1"/>
  <c r="C59"/>
  <c r="C64"/>
  <c r="H88"/>
  <c r="H87" s="1"/>
  <c r="H41" s="1"/>
  <c r="H50" s="1"/>
  <c r="H108"/>
  <c r="H107" s="1"/>
  <c r="H53" s="1"/>
  <c r="D100"/>
  <c r="D52"/>
  <c r="D51" s="1"/>
  <c r="D55" s="1"/>
  <c r="D57" s="1"/>
  <c r="E101"/>
  <c r="F69"/>
  <c r="G69"/>
  <c r="H52"/>
  <c r="B55"/>
  <c r="G44"/>
  <c r="F47"/>
  <c r="I98"/>
  <c r="H96"/>
  <c r="I62"/>
  <c r="C69"/>
  <c r="J118"/>
  <c r="J86"/>
  <c r="J63"/>
  <c r="J49"/>
  <c r="K38"/>
  <c r="J43"/>
  <c r="I103"/>
  <c r="I102" s="1"/>
  <c r="I89"/>
  <c r="I90" s="1"/>
  <c r="I54"/>
  <c r="I56"/>
  <c r="B22" i="22"/>
  <c r="B21"/>
  <c r="A15"/>
  <c r="A12"/>
  <c r="A15" i="5"/>
  <c r="A12"/>
  <c r="A15" i="16"/>
  <c r="A14" i="15" s="1"/>
  <c r="A12" i="16"/>
  <c r="A11" i="15" s="1"/>
  <c r="A16" i="13"/>
  <c r="A13"/>
  <c r="A15" i="14"/>
  <c r="A12"/>
  <c r="A14" i="24"/>
  <c r="A12" i="6"/>
  <c r="A11" i="24" s="1"/>
  <c r="A15" i="10"/>
  <c r="A10" i="25" s="1"/>
  <c r="A12" i="10"/>
  <c r="A8" i="25" s="1"/>
  <c r="H51" l="1"/>
  <c r="I135"/>
  <c r="I65"/>
  <c r="J103"/>
  <c r="J102" s="1"/>
  <c r="J89"/>
  <c r="J56"/>
  <c r="J54"/>
  <c r="H69"/>
  <c r="H55"/>
  <c r="K86"/>
  <c r="K118"/>
  <c r="K63"/>
  <c r="K43"/>
  <c r="L38"/>
  <c r="K49"/>
  <c r="B57"/>
  <c r="I108"/>
  <c r="I107" s="1"/>
  <c r="I88"/>
  <c r="K62"/>
  <c r="I96"/>
  <c r="J98"/>
  <c r="J95"/>
  <c r="C60"/>
  <c r="C67" s="1"/>
  <c r="C72" s="1"/>
  <c r="C75" s="1"/>
  <c r="I52"/>
  <c r="F58"/>
  <c r="J62"/>
  <c r="E100"/>
  <c r="E52"/>
  <c r="E51" s="1"/>
  <c r="E55" s="1"/>
  <c r="E57" s="1"/>
  <c r="F101"/>
  <c r="D64"/>
  <c r="D59"/>
  <c r="H44"/>
  <c r="G47"/>
  <c r="G58" s="1"/>
  <c r="G66" s="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C61" i="25" l="1"/>
  <c r="I53"/>
  <c r="I51" s="1"/>
  <c r="L118"/>
  <c r="L86"/>
  <c r="L63"/>
  <c r="L49"/>
  <c r="L62" s="1"/>
  <c r="L43"/>
  <c r="M38"/>
  <c r="K103"/>
  <c r="K102" s="1"/>
  <c r="K89"/>
  <c r="K56"/>
  <c r="K54"/>
  <c r="J135"/>
  <c r="J134" s="1"/>
  <c r="J65"/>
  <c r="F100"/>
  <c r="F52"/>
  <c r="F51" s="1"/>
  <c r="G101"/>
  <c r="K95"/>
  <c r="L95" s="1"/>
  <c r="J90"/>
  <c r="I134"/>
  <c r="I44"/>
  <c r="H47"/>
  <c r="H58" s="1"/>
  <c r="E64"/>
  <c r="E59"/>
  <c r="F66"/>
  <c r="B64"/>
  <c r="B59"/>
  <c r="J52"/>
  <c r="D60"/>
  <c r="D67" s="1"/>
  <c r="D72" s="1"/>
  <c r="D75" s="1"/>
  <c r="J96"/>
  <c r="K98"/>
  <c r="I87"/>
  <c r="K90" l="1"/>
  <c r="K88" s="1"/>
  <c r="H66"/>
  <c r="H59"/>
  <c r="J108"/>
  <c r="J107" s="1"/>
  <c r="J88"/>
  <c r="J87" s="1"/>
  <c r="J41" s="1"/>
  <c r="J50" s="1"/>
  <c r="G100"/>
  <c r="G52"/>
  <c r="H101"/>
  <c r="K108"/>
  <c r="K107" s="1"/>
  <c r="K53" s="1"/>
  <c r="L98"/>
  <c r="K96"/>
  <c r="D61"/>
  <c r="J44"/>
  <c r="I47"/>
  <c r="I58" s="1"/>
  <c r="F55"/>
  <c r="K52"/>
  <c r="I41"/>
  <c r="B60"/>
  <c r="B61" s="1"/>
  <c r="E60"/>
  <c r="E67" s="1"/>
  <c r="E72" s="1"/>
  <c r="E75" s="1"/>
  <c r="M118"/>
  <c r="M86"/>
  <c r="M95" s="1"/>
  <c r="M63"/>
  <c r="M43"/>
  <c r="N38"/>
  <c r="M49"/>
  <c r="M62" s="1"/>
  <c r="L103"/>
  <c r="L102" s="1"/>
  <c r="L89"/>
  <c r="L90" s="1"/>
  <c r="L56"/>
  <c r="L54"/>
  <c r="K135"/>
  <c r="K65"/>
  <c r="K51" l="1"/>
  <c r="E61"/>
  <c r="I50"/>
  <c r="J69" s="1"/>
  <c r="F57"/>
  <c r="N118"/>
  <c r="N86"/>
  <c r="N95" s="1"/>
  <c r="N49"/>
  <c r="N43"/>
  <c r="O38"/>
  <c r="N63"/>
  <c r="B67"/>
  <c r="K44"/>
  <c r="J47"/>
  <c r="J58" s="1"/>
  <c r="J66" s="1"/>
  <c r="K134"/>
  <c r="L88"/>
  <c r="L108"/>
  <c r="L107" s="1"/>
  <c r="L53" s="1"/>
  <c r="H100"/>
  <c r="I101"/>
  <c r="J53"/>
  <c r="J51" s="1"/>
  <c r="J55" s="1"/>
  <c r="J57" s="1"/>
  <c r="G51"/>
  <c r="M89"/>
  <c r="M90" s="1"/>
  <c r="M103"/>
  <c r="M102" s="1"/>
  <c r="M56"/>
  <c r="M54"/>
  <c r="I66"/>
  <c r="K87"/>
  <c r="K41" s="1"/>
  <c r="K50" s="1"/>
  <c r="L52"/>
  <c r="H60"/>
  <c r="H67" s="1"/>
  <c r="H72" s="1"/>
  <c r="H75" s="1"/>
  <c r="L135"/>
  <c r="L134" s="1"/>
  <c r="L65"/>
  <c r="M98"/>
  <c r="L96"/>
  <c r="J59" l="1"/>
  <c r="J64"/>
  <c r="M96"/>
  <c r="N98"/>
  <c r="I100"/>
  <c r="J101"/>
  <c r="L87"/>
  <c r="L41" s="1"/>
  <c r="L50" s="1"/>
  <c r="B72"/>
  <c r="F64"/>
  <c r="F59"/>
  <c r="N62"/>
  <c r="K69"/>
  <c r="K55"/>
  <c r="K57" s="1"/>
  <c r="M135"/>
  <c r="M65"/>
  <c r="G55"/>
  <c r="N103"/>
  <c r="N102" s="1"/>
  <c r="N89"/>
  <c r="N90" s="1"/>
  <c r="N56"/>
  <c r="N54"/>
  <c r="L51"/>
  <c r="M52"/>
  <c r="L44"/>
  <c r="K47"/>
  <c r="K58" s="1"/>
  <c r="K66" s="1"/>
  <c r="O118"/>
  <c r="O86"/>
  <c r="O95" s="1"/>
  <c r="P95" s="1"/>
  <c r="Q95" s="1"/>
  <c r="R95" s="1"/>
  <c r="S95" s="1"/>
  <c r="T95" s="1"/>
  <c r="O43"/>
  <c r="P38"/>
  <c r="O63"/>
  <c r="O49"/>
  <c r="I69"/>
  <c r="I55"/>
  <c r="I57" s="1"/>
  <c r="H61"/>
  <c r="M108"/>
  <c r="M107" s="1"/>
  <c r="M53" s="1"/>
  <c r="M88"/>
  <c r="M87" s="1"/>
  <c r="Y95" l="1"/>
  <c r="U95"/>
  <c r="V95" s="1"/>
  <c r="W95" s="1"/>
  <c r="X95" s="1"/>
  <c r="I59"/>
  <c r="I64"/>
  <c r="P118"/>
  <c r="P86"/>
  <c r="P63"/>
  <c r="P49"/>
  <c r="P62" s="1"/>
  <c r="P43"/>
  <c r="Q38"/>
  <c r="M51"/>
  <c r="K59"/>
  <c r="K64"/>
  <c r="F60"/>
  <c r="F61" s="1"/>
  <c r="N96"/>
  <c r="O98"/>
  <c r="N135"/>
  <c r="N134" s="1"/>
  <c r="N65"/>
  <c r="G57"/>
  <c r="L69"/>
  <c r="L55"/>
  <c r="L57" s="1"/>
  <c r="O103"/>
  <c r="O102" s="1"/>
  <c r="O89"/>
  <c r="O90" s="1"/>
  <c r="O56"/>
  <c r="O54"/>
  <c r="M44"/>
  <c r="L47"/>
  <c r="L58" s="1"/>
  <c r="L66" s="1"/>
  <c r="N108"/>
  <c r="N107" s="1"/>
  <c r="N53" s="1"/>
  <c r="N88"/>
  <c r="N87" s="1"/>
  <c r="O62"/>
  <c r="J100"/>
  <c r="K101"/>
  <c r="N52"/>
  <c r="M134"/>
  <c r="M41" s="1"/>
  <c r="M50" s="1"/>
  <c r="D77"/>
  <c r="C77"/>
  <c r="B77"/>
  <c r="B75"/>
  <c r="E77"/>
  <c r="D73"/>
  <c r="E73"/>
  <c r="C73"/>
  <c r="B73"/>
  <c r="J60"/>
  <c r="J67" s="1"/>
  <c r="J72" s="1"/>
  <c r="J75" s="1"/>
  <c r="N41" l="1"/>
  <c r="N50" s="1"/>
  <c r="N69" s="1"/>
  <c r="N51"/>
  <c r="M69"/>
  <c r="M55"/>
  <c r="M57" s="1"/>
  <c r="J61"/>
  <c r="B78"/>
  <c r="C78" s="1"/>
  <c r="N44"/>
  <c r="M47"/>
  <c r="M58" s="1"/>
  <c r="M66" s="1"/>
  <c r="O52"/>
  <c r="K60"/>
  <c r="K67" s="1"/>
  <c r="K72" s="1"/>
  <c r="K75" s="1"/>
  <c r="I60"/>
  <c r="I67" s="1"/>
  <c r="I72" s="1"/>
  <c r="I75" s="1"/>
  <c r="K100"/>
  <c r="L101"/>
  <c r="O135"/>
  <c r="O65"/>
  <c r="L64"/>
  <c r="L59"/>
  <c r="P98"/>
  <c r="O96"/>
  <c r="F67"/>
  <c r="Q118"/>
  <c r="Q86"/>
  <c r="Q63"/>
  <c r="Q43"/>
  <c r="R38"/>
  <c r="Q49"/>
  <c r="Q62" s="1"/>
  <c r="P103"/>
  <c r="P102" s="1"/>
  <c r="P89"/>
  <c r="P90" s="1"/>
  <c r="P56"/>
  <c r="P54"/>
  <c r="D76"/>
  <c r="C76"/>
  <c r="B76"/>
  <c r="E76"/>
  <c r="O108"/>
  <c r="O107" s="1"/>
  <c r="O53" s="1"/>
  <c r="O88"/>
  <c r="O87" s="1"/>
  <c r="G59"/>
  <c r="G64"/>
  <c r="N55" l="1"/>
  <c r="N57" s="1"/>
  <c r="N64" s="1"/>
  <c r="B79"/>
  <c r="C79" s="1"/>
  <c r="P88"/>
  <c r="P108"/>
  <c r="P107" s="1"/>
  <c r="P53" s="1"/>
  <c r="O134"/>
  <c r="O41" s="1"/>
  <c r="O50" s="1"/>
  <c r="I61"/>
  <c r="O51"/>
  <c r="P52"/>
  <c r="F72"/>
  <c r="L60"/>
  <c r="L67" s="1"/>
  <c r="L72" s="1"/>
  <c r="L75" s="1"/>
  <c r="L100"/>
  <c r="M101"/>
  <c r="Q103"/>
  <c r="Q102" s="1"/>
  <c r="Q89"/>
  <c r="Q90" s="1"/>
  <c r="Q56"/>
  <c r="Q54"/>
  <c r="M64"/>
  <c r="M59"/>
  <c r="G60"/>
  <c r="G61" s="1"/>
  <c r="P135"/>
  <c r="P134" s="1"/>
  <c r="P65"/>
  <c r="R118"/>
  <c r="R86"/>
  <c r="R63"/>
  <c r="R43"/>
  <c r="S38"/>
  <c r="R49"/>
  <c r="Q98"/>
  <c r="P96"/>
  <c r="K61"/>
  <c r="O44"/>
  <c r="N47"/>
  <c r="N58" s="1"/>
  <c r="N66" s="1"/>
  <c r="P51" l="1"/>
  <c r="L61"/>
  <c r="O69"/>
  <c r="O55"/>
  <c r="P87"/>
  <c r="P41" s="1"/>
  <c r="P50" s="1"/>
  <c r="Q96"/>
  <c r="R98"/>
  <c r="R103"/>
  <c r="R102" s="1"/>
  <c r="R89"/>
  <c r="R90" s="1"/>
  <c r="R56"/>
  <c r="R54"/>
  <c r="M60"/>
  <c r="M67" s="1"/>
  <c r="M72" s="1"/>
  <c r="M75" s="1"/>
  <c r="Q135"/>
  <c r="Q134" s="1"/>
  <c r="Q65"/>
  <c r="N59"/>
  <c r="S118"/>
  <c r="S86"/>
  <c r="S43"/>
  <c r="T38"/>
  <c r="S49"/>
  <c r="S63"/>
  <c r="Q108"/>
  <c r="Q107" s="1"/>
  <c r="Q53" s="1"/>
  <c r="Q88"/>
  <c r="Q87" s="1"/>
  <c r="P44"/>
  <c r="O47"/>
  <c r="O58" s="1"/>
  <c r="O66" s="1"/>
  <c r="G67"/>
  <c r="Q52"/>
  <c r="M100"/>
  <c r="N101"/>
  <c r="F75"/>
  <c r="F73"/>
  <c r="F77"/>
  <c r="Q41" l="1"/>
  <c r="Q50" s="1"/>
  <c r="Q69" s="1"/>
  <c r="Q51"/>
  <c r="M61"/>
  <c r="D78"/>
  <c r="N100"/>
  <c r="O101"/>
  <c r="S103"/>
  <c r="S102" s="1"/>
  <c r="S89"/>
  <c r="S90" s="1"/>
  <c r="S56"/>
  <c r="S54"/>
  <c r="R135"/>
  <c r="R134" s="1"/>
  <c r="R65"/>
  <c r="R96"/>
  <c r="S98"/>
  <c r="G72"/>
  <c r="R108"/>
  <c r="R107" s="1"/>
  <c r="R53" s="1"/>
  <c r="R88"/>
  <c r="R87" s="1"/>
  <c r="T118"/>
  <c r="T86"/>
  <c r="T63"/>
  <c r="T49"/>
  <c r="T43"/>
  <c r="U38"/>
  <c r="N60"/>
  <c r="R52"/>
  <c r="P69"/>
  <c r="P55"/>
  <c r="P57" s="1"/>
  <c r="O57"/>
  <c r="F76"/>
  <c r="Q44"/>
  <c r="P47"/>
  <c r="P58" s="1"/>
  <c r="P66" s="1"/>
  <c r="Q55" l="1"/>
  <c r="Q57" s="1"/>
  <c r="Q64" s="1"/>
  <c r="R41"/>
  <c r="R50" s="1"/>
  <c r="R69" s="1"/>
  <c r="N67"/>
  <c r="T98"/>
  <c r="S96"/>
  <c r="S135"/>
  <c r="S134" s="1"/>
  <c r="S65"/>
  <c r="P64"/>
  <c r="P59"/>
  <c r="R51"/>
  <c r="U118"/>
  <c r="U86"/>
  <c r="U63"/>
  <c r="U43"/>
  <c r="V38"/>
  <c r="U49"/>
  <c r="T103"/>
  <c r="T102" s="1"/>
  <c r="T89"/>
  <c r="T54"/>
  <c r="T56"/>
  <c r="S108"/>
  <c r="S107" s="1"/>
  <c r="S53" s="1"/>
  <c r="S88"/>
  <c r="S87" s="1"/>
  <c r="S41" s="1"/>
  <c r="S50" s="1"/>
  <c r="O100"/>
  <c r="P101"/>
  <c r="N61"/>
  <c r="R44"/>
  <c r="Q47"/>
  <c r="Q58" s="1"/>
  <c r="Q66" s="1"/>
  <c r="D79"/>
  <c r="O59"/>
  <c r="O64"/>
  <c r="G75"/>
  <c r="K77"/>
  <c r="K73"/>
  <c r="J73"/>
  <c r="L73"/>
  <c r="G73"/>
  <c r="J77"/>
  <c r="G77"/>
  <c r="H77"/>
  <c r="H73"/>
  <c r="I77"/>
  <c r="M77"/>
  <c r="I73"/>
  <c r="M73"/>
  <c r="L77"/>
  <c r="S52"/>
  <c r="S51" s="1"/>
  <c r="R55" l="1"/>
  <c r="R57" s="1"/>
  <c r="R64" s="1"/>
  <c r="O60"/>
  <c r="V118"/>
  <c r="V86"/>
  <c r="V63"/>
  <c r="V43"/>
  <c r="W38"/>
  <c r="V49"/>
  <c r="G76"/>
  <c r="M76"/>
  <c r="I76"/>
  <c r="J76"/>
  <c r="H76"/>
  <c r="K76"/>
  <c r="L76"/>
  <c r="S44"/>
  <c r="R47"/>
  <c r="R58" s="1"/>
  <c r="R66" s="1"/>
  <c r="S69"/>
  <c r="S55"/>
  <c r="S57" s="1"/>
  <c r="T90"/>
  <c r="Y89"/>
  <c r="Q59"/>
  <c r="T52"/>
  <c r="P60"/>
  <c r="P67" s="1"/>
  <c r="P72" s="1"/>
  <c r="P75" s="1"/>
  <c r="E78"/>
  <c r="P100"/>
  <c r="Q101"/>
  <c r="T135"/>
  <c r="T134" s="1"/>
  <c r="T65"/>
  <c r="U89"/>
  <c r="U90" s="1"/>
  <c r="U103"/>
  <c r="U102" s="1"/>
  <c r="U56"/>
  <c r="U54"/>
  <c r="U98"/>
  <c r="T96"/>
  <c r="N72"/>
  <c r="P61" l="1"/>
  <c r="N75"/>
  <c r="N77"/>
  <c r="N73"/>
  <c r="F78"/>
  <c r="Q60"/>
  <c r="Q67" s="1"/>
  <c r="Q72" s="1"/>
  <c r="Q75" s="1"/>
  <c r="E79"/>
  <c r="V103"/>
  <c r="V102" s="1"/>
  <c r="V89"/>
  <c r="V90" s="1"/>
  <c r="V56"/>
  <c r="V54"/>
  <c r="W86"/>
  <c r="W118"/>
  <c r="W63"/>
  <c r="W43"/>
  <c r="X38"/>
  <c r="W49"/>
  <c r="U96"/>
  <c r="V98"/>
  <c r="Q100"/>
  <c r="R101"/>
  <c r="T108"/>
  <c r="T107" s="1"/>
  <c r="T53" s="1"/>
  <c r="T51" s="1"/>
  <c r="T88"/>
  <c r="T87" s="1"/>
  <c r="T41" s="1"/>
  <c r="T50" s="1"/>
  <c r="T44"/>
  <c r="S47"/>
  <c r="S58" s="1"/>
  <c r="S66" s="1"/>
  <c r="O67"/>
  <c r="R59"/>
  <c r="U135"/>
  <c r="U134" s="1"/>
  <c r="U65"/>
  <c r="U52"/>
  <c r="U108"/>
  <c r="U107" s="1"/>
  <c r="U53" s="1"/>
  <c r="U88"/>
  <c r="U87" s="1"/>
  <c r="U41" s="1"/>
  <c r="U50" s="1"/>
  <c r="S64"/>
  <c r="O61"/>
  <c r="Q61" l="1"/>
  <c r="V52"/>
  <c r="S59"/>
  <c r="O72"/>
  <c r="U44"/>
  <c r="T47"/>
  <c r="T58" s="1"/>
  <c r="T66" s="1"/>
  <c r="X118"/>
  <c r="X86"/>
  <c r="X63"/>
  <c r="X49"/>
  <c r="Y62" s="1"/>
  <c r="X43"/>
  <c r="W103"/>
  <c r="W102" s="1"/>
  <c r="W89"/>
  <c r="W90" s="1"/>
  <c r="W56"/>
  <c r="W54"/>
  <c r="R100"/>
  <c r="S101"/>
  <c r="U69"/>
  <c r="T69"/>
  <c r="T55"/>
  <c r="T57" s="1"/>
  <c r="V96"/>
  <c r="W98"/>
  <c r="V135"/>
  <c r="V134" s="1"/>
  <c r="V65"/>
  <c r="F79"/>
  <c r="U51"/>
  <c r="U55" s="1"/>
  <c r="U57" s="1"/>
  <c r="R60"/>
  <c r="R67" s="1"/>
  <c r="R72" s="1"/>
  <c r="R75" s="1"/>
  <c r="V108"/>
  <c r="V107" s="1"/>
  <c r="V53" s="1"/>
  <c r="V88"/>
  <c r="G78"/>
  <c r="N76"/>
  <c r="G79" l="1"/>
  <c r="H79" s="1"/>
  <c r="I79" s="1"/>
  <c r="R61"/>
  <c r="U64"/>
  <c r="H78"/>
  <c r="I78" s="1"/>
  <c r="J78" s="1"/>
  <c r="S100"/>
  <c r="T101"/>
  <c r="W135"/>
  <c r="W134" s="1"/>
  <c r="W65"/>
  <c r="S60"/>
  <c r="S67" s="1"/>
  <c r="S72" s="1"/>
  <c r="S75" s="1"/>
  <c r="W108"/>
  <c r="W107" s="1"/>
  <c r="W53" s="1"/>
  <c r="W88"/>
  <c r="V44"/>
  <c r="U47"/>
  <c r="U58" s="1"/>
  <c r="U66" s="1"/>
  <c r="V51"/>
  <c r="T64"/>
  <c r="T59"/>
  <c r="V87"/>
  <c r="V41" s="1"/>
  <c r="V50" s="1"/>
  <c r="X98"/>
  <c r="W96"/>
  <c r="W52"/>
  <c r="X103"/>
  <c r="X102" s="1"/>
  <c r="X89"/>
  <c r="X90" s="1"/>
  <c r="X54"/>
  <c r="Y54" s="1"/>
  <c r="X56"/>
  <c r="O75"/>
  <c r="R77"/>
  <c r="R73"/>
  <c r="P77"/>
  <c r="O77"/>
  <c r="P73"/>
  <c r="Q73"/>
  <c r="Q77"/>
  <c r="O73"/>
  <c r="S73" l="1"/>
  <c r="S77"/>
  <c r="W51"/>
  <c r="J79"/>
  <c r="K79" s="1"/>
  <c r="K78"/>
  <c r="L78" s="1"/>
  <c r="M78" s="1"/>
  <c r="X135"/>
  <c r="X65"/>
  <c r="Y65" s="1"/>
  <c r="Y56"/>
  <c r="X96"/>
  <c r="Y96" s="1"/>
  <c r="Y98"/>
  <c r="W44"/>
  <c r="V47"/>
  <c r="V58" s="1"/>
  <c r="V66" s="1"/>
  <c r="T100"/>
  <c r="U101"/>
  <c r="V69"/>
  <c r="V55"/>
  <c r="V57" s="1"/>
  <c r="T60"/>
  <c r="T67" s="1"/>
  <c r="T72" s="1"/>
  <c r="W87"/>
  <c r="W41" s="1"/>
  <c r="W50" s="1"/>
  <c r="S61"/>
  <c r="U59"/>
  <c r="X88"/>
  <c r="X87" s="1"/>
  <c r="X108"/>
  <c r="X107" s="1"/>
  <c r="S76"/>
  <c r="P76"/>
  <c r="R76"/>
  <c r="Q76"/>
  <c r="O76"/>
  <c r="X52"/>
  <c r="Y102"/>
  <c r="L79" l="1"/>
  <c r="M79" s="1"/>
  <c r="N79" s="1"/>
  <c r="T61"/>
  <c r="T75"/>
  <c r="T76" s="1"/>
  <c r="T77"/>
  <c r="T73"/>
  <c r="X44"/>
  <c r="W47"/>
  <c r="W58" s="1"/>
  <c r="W66" s="1"/>
  <c r="X53"/>
  <c r="Y53" s="1"/>
  <c r="B23" s="1"/>
  <c r="Y107"/>
  <c r="W69"/>
  <c r="W55"/>
  <c r="W57" s="1"/>
  <c r="V64"/>
  <c r="V59"/>
  <c r="U100"/>
  <c r="V101"/>
  <c r="X134"/>
  <c r="Y134" s="1"/>
  <c r="Y135"/>
  <c r="N78"/>
  <c r="O78" s="1"/>
  <c r="Y87"/>
  <c r="B29"/>
  <c r="Y52"/>
  <c r="U60"/>
  <c r="U67" s="1"/>
  <c r="U72" s="1"/>
  <c r="X41" l="1"/>
  <c r="X50" s="1"/>
  <c r="X51"/>
  <c r="Y51" s="1"/>
  <c r="U61"/>
  <c r="O79"/>
  <c r="W59"/>
  <c r="W64"/>
  <c r="P78"/>
  <c r="Q78" s="1"/>
  <c r="V100"/>
  <c r="W101"/>
  <c r="U75"/>
  <c r="U76" s="1"/>
  <c r="U77"/>
  <c r="U73"/>
  <c r="V60"/>
  <c r="V67" s="1"/>
  <c r="V72" s="1"/>
  <c r="X47"/>
  <c r="Y44"/>
  <c r="Y41" l="1"/>
  <c r="V75"/>
  <c r="V76" s="1"/>
  <c r="V79" s="1"/>
  <c r="V73"/>
  <c r="V78" s="1"/>
  <c r="V77"/>
  <c r="W60"/>
  <c r="W67" s="1"/>
  <c r="W72" s="1"/>
  <c r="P79"/>
  <c r="Q79" s="1"/>
  <c r="X58"/>
  <c r="Y47"/>
  <c r="V61"/>
  <c r="R78"/>
  <c r="S78" s="1"/>
  <c r="W100"/>
  <c r="X101"/>
  <c r="X69"/>
  <c r="Y69" s="1"/>
  <c r="X55"/>
  <c r="Y50"/>
  <c r="T78" l="1"/>
  <c r="W75"/>
  <c r="W76" s="1"/>
  <c r="W79" s="1"/>
  <c r="W73"/>
  <c r="W78" s="1"/>
  <c r="W77"/>
  <c r="R79"/>
  <c r="S79" s="1"/>
  <c r="X57"/>
  <c r="Y55"/>
  <c r="X66"/>
  <c r="Y66" s="1"/>
  <c r="Y58"/>
  <c r="W61"/>
  <c r="X100"/>
  <c r="Y100" s="1"/>
  <c r="Y101"/>
  <c r="X64" l="1"/>
  <c r="X59"/>
  <c r="Y57"/>
  <c r="T79"/>
  <c r="X60" l="1"/>
  <c r="X61" s="1"/>
  <c r="Y61" s="1"/>
  <c r="Y59"/>
  <c r="Y64"/>
  <c r="X67" l="1"/>
  <c r="Y60"/>
  <c r="Y67" l="1"/>
  <c r="X72"/>
  <c r="X75" l="1"/>
  <c r="X77"/>
  <c r="X73"/>
  <c r="Y72"/>
  <c r="X78" l="1"/>
  <c r="Y73"/>
  <c r="U78"/>
  <c r="Y75"/>
  <c r="X76"/>
  <c r="X79" l="1"/>
  <c r="U79"/>
  <c r="G16"/>
  <c r="Y78"/>
  <c r="Y76" l="1"/>
  <c r="G18" s="1"/>
  <c r="G17"/>
  <c r="D18" s="1"/>
  <c r="Y79"/>
  <c r="Y77"/>
  <c r="G19" s="1"/>
</calcChain>
</file>

<file path=xl/comments1.xml><?xml version="1.0" encoding="utf-8"?>
<comments xmlns="http://schemas.openxmlformats.org/spreadsheetml/2006/main">
  <authors>
    <author>Автор</author>
  </authors>
  <commentList>
    <comment ref="B35" authorId="0">
      <text>
        <r>
          <rPr>
            <b/>
            <sz val="9"/>
            <color indexed="81"/>
            <rFont val="Tahoma"/>
            <family val="2"/>
            <charset val="204"/>
          </rPr>
          <t xml:space="preserve">WACC+2%
</t>
        </r>
      </text>
    </comment>
  </commentList>
</comments>
</file>

<file path=xl/sharedStrings.xml><?xml version="1.0" encoding="utf-8"?>
<sst xmlns="http://schemas.openxmlformats.org/spreadsheetml/2006/main" count="1589" uniqueCount="569">
  <si>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</si>
  <si>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</si>
  <si>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</si>
  <si>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</si>
  <si>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</si>
  <si>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</si>
  <si>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</si>
  <si>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</si>
  <si>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</si>
  <si>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</si>
  <si>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</si>
  <si>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</si>
  <si>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</si>
  <si>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</si>
  <si>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</si>
  <si>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</si>
  <si>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</si>
  <si>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</si>
  <si>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</si>
  <si>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</si>
  <si>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</si>
  <si>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</si>
  <si>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</si>
  <si>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</si>
  <si>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</si>
  <si>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</si>
  <si>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</si>
  <si>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</si>
  <si>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</si>
  <si>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</si>
  <si>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</si>
  <si>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</si>
  <si>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</si>
  <si>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</si>
  <si>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</si>
  <si>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</si>
  <si>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</si>
  <si>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</si>
  <si>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</si>
  <si>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</si>
  <si>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</si>
  <si>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</si>
  <si>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</si>
  <si>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</si>
  <si>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</si>
  <si>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</si>
  <si>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</si>
  <si>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</si>
  <si>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</si>
  <si>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</si>
  <si>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</si>
  <si>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</si>
  <si>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</si>
  <si>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</si>
  <si>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</si>
  <si>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</si>
  <si>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</si>
  <si>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</si>
  <si>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</si>
  <si>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</si>
  <si>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</si>
  <si>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</si>
  <si>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</si>
  <si>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</si>
  <si>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</si>
  <si>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</si>
  <si>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</si>
  <si>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</si>
  <si>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</si>
  <si>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</si>
  <si>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</si>
  <si>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</si>
  <si>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</si>
  <si>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</si>
  <si>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</si>
  <si>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</si>
  <si>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</si>
  <si>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</si>
  <si>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</si>
  <si>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</si>
  <si>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</si>
  <si>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Напряжение, кВ</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</si>
  <si>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</si>
  <si>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</si>
  <si>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</si>
  <si>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</si>
  <si>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</si>
  <si>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</si>
  <si>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</si>
  <si>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</si>
  <si>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</si>
  <si>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</si>
  <si>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</si>
  <si>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</si>
  <si>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</si>
  <si>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</si>
  <si>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</si>
  <si>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</si>
  <si>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</si>
  <si>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</si>
  <si>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</si>
  <si>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</si>
  <si>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</si>
  <si>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</si>
  <si>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</si>
  <si>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</si>
  <si>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</si>
  <si>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</si>
  <si>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</si>
  <si>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</si>
  <si>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</si>
  <si>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</si>
  <si>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</si>
  <si>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</si>
  <si>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</si>
  <si>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</si>
  <si>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</si>
  <si>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</si>
  <si>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</si>
  <si>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</si>
  <si>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</si>
  <si>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</si>
  <si>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</si>
  <si>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</si>
  <si>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</si>
  <si>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</si>
  <si>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</si>
  <si>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</si>
  <si>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</si>
  <si>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</si>
  <si>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</si>
  <si>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</si>
  <si>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</si>
  <si>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</si>
  <si>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</si>
  <si>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</si>
  <si>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</si>
  <si>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</si>
  <si>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</si>
  <si>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</si>
  <si>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</si>
  <si>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</si>
  <si>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</si>
  <si>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</si>
  <si>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</si>
  <si>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</si>
  <si>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</si>
  <si>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</si>
  <si>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</si>
  <si>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</si>
  <si>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</si>
  <si>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</si>
  <si>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</si>
  <si>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</si>
  <si>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</si>
  <si>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</si>
  <si>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</si>
  <si>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</si>
  <si>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</si>
  <si>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</si>
  <si>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</si>
  <si>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</si>
  <si>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</si>
  <si>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</si>
  <si>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</si>
  <si>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</si>
  <si>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</si>
  <si>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</si>
  <si>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</si>
  <si>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</si>
  <si>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</si>
  <si>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</si>
  <si>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</si>
  <si>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</si>
  <si>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</si>
  <si>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</si>
  <si>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</si>
  <si>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</si>
  <si>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</si>
  <si>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</si>
  <si>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</si>
  <si>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</si>
  <si>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</si>
  <si>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</si>
  <si>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</si>
  <si>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</si>
  <si>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</si>
  <si>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</si>
  <si>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</si>
  <si>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</si>
  <si>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</si>
  <si>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</si>
  <si>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</si>
  <si>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</si>
  <si>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</si>
  <si>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</si>
  <si>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</si>
  <si>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</si>
  <si>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</si>
  <si>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</si>
  <si>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</si>
  <si>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</si>
  <si>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</si>
  <si>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</si>
  <si>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</si>
  <si>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</si>
  <si>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</si>
  <si>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</si>
  <si>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</si>
  <si>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</si>
  <si>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</si>
  <si>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</si>
  <si>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</si>
  <si>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</si>
  <si>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</si>
  <si>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</si>
  <si>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Диспетчерское наименование оборудования</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</si>
  <si>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</si>
  <si>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</si>
  <si>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</si>
  <si>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</si>
  <si>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</si>
  <si>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</si>
  <si>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</si>
  <si>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</si>
  <si>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</si>
  <si>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</si>
  <si>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</si>
  <si>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</si>
  <si>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</si>
  <si>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</si>
  <si>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</si>
  <si>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</si>
  <si>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</si>
  <si>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</si>
  <si>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</si>
  <si>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</si>
  <si>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</si>
  <si>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</si>
  <si>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</si>
  <si>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</si>
  <si>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</si>
  <si>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</si>
  <si>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</si>
  <si>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</si>
  <si>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</si>
  <si>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</si>
  <si>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</si>
  <si>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</si>
  <si>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</si>
  <si>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</si>
  <si>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</si>
  <si>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</si>
  <si>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</si>
  <si>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</si>
  <si>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</si>
  <si>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</si>
  <si>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</si>
  <si>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</si>
  <si>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</si>
  <si>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</si>
  <si>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</si>
  <si>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</si>
  <si>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</si>
  <si>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</si>
  <si>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</si>
  <si>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</si>
  <si>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</si>
  <si>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</si>
  <si>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</si>
  <si>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</si>
  <si>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</si>
  <si>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</si>
  <si>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</si>
  <si>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</si>
  <si>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</si>
  <si>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</si>
  <si>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</si>
  <si>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</si>
  <si>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</si>
  <si>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</si>
  <si>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</si>
  <si>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</si>
  <si>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</si>
  <si>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</si>
  <si>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</si>
  <si>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</si>
  <si>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</si>
  <si>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</si>
  <si>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</si>
  <si>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</si>
  <si>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</si>
  <si>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</si>
  <si>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</si>
  <si>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</si>
  <si>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</si>
  <si>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</si>
  <si>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</si>
  <si>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</si>
  <si>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</si>
  <si>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</si>
  <si>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</si>
  <si>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</si>
  <si>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</si>
  <si>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</si>
  <si>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</si>
  <si>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</si>
  <si>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</si>
  <si>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</si>
  <si>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</si>
  <si>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</si>
  <si>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</si>
  <si>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</si>
  <si>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</si>
  <si>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</si>
  <si>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</si>
  <si>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</si>
  <si>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</si>
  <si>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</si>
  <si>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</si>
  <si>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</si>
  <si>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</si>
  <si>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</si>
  <si>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</si>
  <si>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</si>
  <si>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</si>
  <si>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</si>
  <si>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</si>
  <si>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</si>
  <si>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</si>
  <si>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</si>
  <si>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</si>
  <si>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</si>
  <si>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</si>
  <si>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</si>
  <si>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</si>
  <si>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</si>
  <si>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</si>
  <si>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</si>
  <si>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</si>
  <si>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</si>
  <si>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</si>
  <si>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</si>
  <si>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</si>
  <si>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</si>
  <si>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</si>
  <si>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</si>
  <si>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</si>
  <si>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</si>
  <si>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</si>
  <si>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</si>
  <si>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</si>
  <si>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</si>
  <si>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</si>
  <si>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</si>
  <si>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</si>
  <si>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</si>
  <si>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</si>
  <si>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</si>
  <si>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</si>
  <si>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</si>
  <si>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</si>
  <si>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</si>
  <si>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</si>
  <si>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Не требуется</t>
  </si>
  <si>
    <t>Не относится</t>
  </si>
  <si>
    <t>Предложения по корректировке плана</t>
  </si>
  <si>
    <t>В/выключатель</t>
  </si>
  <si>
    <t>реконструкция</t>
  </si>
  <si>
    <t>Сметный расчет</t>
  </si>
  <si>
    <t>КЛ</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</si>
  <si>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</si>
  <si>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</si>
  <si>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</si>
  <si>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</si>
  <si>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</si>
  <si>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</si>
  <si>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</si>
  <si>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</si>
  <si>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</si>
  <si>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</si>
  <si>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</si>
  <si>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</si>
  <si>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</si>
  <si>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</si>
  <si>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</si>
  <si>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</si>
  <si>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</si>
  <si>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</si>
  <si>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</si>
  <si>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</si>
  <si>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</si>
  <si>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</si>
  <si>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</si>
  <si>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</si>
  <si>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</si>
  <si>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</si>
  <si>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</si>
  <si>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</si>
  <si>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</si>
  <si>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</si>
  <si>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</si>
  <si>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</si>
  <si>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</si>
  <si>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</si>
  <si>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</si>
  <si>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</si>
  <si>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</si>
  <si>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</si>
  <si>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</si>
  <si>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</si>
  <si>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</si>
  <si>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</si>
  <si>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</si>
  <si>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</si>
  <si>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</si>
  <si>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</si>
  <si>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5. Показатели инвестиционного проекта</t>
  </si>
  <si>
    <t>Исходные данные</t>
  </si>
  <si>
    <t>Значение</t>
  </si>
  <si>
    <t>Собственный капитал</t>
  </si>
  <si>
    <t>Простой период окупаемости, лет</t>
  </si>
  <si>
    <t>Срок амортизации, лет</t>
  </si>
  <si>
    <t>Дисконтированный период окупаемости, лет</t>
  </si>
  <si>
    <t>Затраты на ремонт объекта, руб. без НДС</t>
  </si>
  <si>
    <t>Периодичность ремонта объекта, лет</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</si>
  <si>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</si>
  <si>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</si>
  <si>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</si>
  <si>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</si>
  <si>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</si>
  <si>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Ставка по кредиту</t>
  </si>
  <si>
    <t>Ставка по кредиту без учета субсидирования</t>
  </si>
  <si>
    <t>Доля заемных средств</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</si>
  <si>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</si>
  <si>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</si>
  <si>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</si>
  <si>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</si>
  <si>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</si>
  <si>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</si>
  <si>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</si>
  <si>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</si>
  <si>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</si>
  <si>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</si>
  <si>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Налог на имущество (После ввода объекта в эксплуатацию)</t>
  </si>
  <si>
    <t>Амортизация</t>
  </si>
  <si>
    <t>Прибыль до вычета расходов по уплате налогов и процентов (EBIT)</t>
  </si>
  <si>
    <t>Проценты</t>
  </si>
  <si>
    <t>Прибыль до налогообложения</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</si>
  <si>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</si>
  <si>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</si>
  <si>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</si>
  <si>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</si>
  <si>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</si>
  <si>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</si>
  <si>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</si>
  <si>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</si>
  <si>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</si>
  <si>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Внутренняя норма доходности (IRR)</t>
  </si>
  <si>
    <t>Срок окупаемости (PBP)</t>
  </si>
  <si>
    <t>Дисконтированный срок окупаемости (DBP)</t>
  </si>
  <si>
    <t>Паспорт инвестионного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</si>
  <si>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</si>
  <si>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</si>
  <si>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</si>
  <si>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Общая стоимость ИП,  тыс. руб. без НДС</t>
  </si>
  <si>
    <t>Год раскрытия информации</t>
  </si>
  <si>
    <t>Прочие расходы, тыс. руб. без НДС на объект</t>
  </si>
  <si>
    <t>Кол-во объектов (ИП), ед.</t>
  </si>
  <si>
    <t>Внутренняя норма доходности (IRR), %</t>
  </si>
  <si>
    <t>затраты на ремонт включены  в расходы на содержание и эксплуатацию оборудования</t>
  </si>
  <si>
    <t>Первый  ремонт объекта, лет после постройки</t>
  </si>
  <si>
    <t>Потери э/энергии, руб. без НДС</t>
  </si>
  <si>
    <t>ежегодно</t>
  </si>
  <si>
    <t xml:space="preserve"> </t>
  </si>
  <si>
    <t>Налог на имущество</t>
  </si>
  <si>
    <t xml:space="preserve">Срок кредита </t>
  </si>
  <si>
    <t xml:space="preserve">Ставка дисконтирования на собственный капитал </t>
  </si>
  <si>
    <t>WACC</t>
  </si>
  <si>
    <t>ИТОГ</t>
  </si>
  <si>
    <t>Доходы (с учетом возврата инвестированного капитала) , тыс. руб.</t>
  </si>
  <si>
    <t>Кредит, тыс. руб.</t>
  </si>
  <si>
    <t>Бюджет доходов и расходов, тыс. руб.</t>
  </si>
  <si>
    <t>увеличение расходов на содержание и эксплуатацию оборудования</t>
  </si>
  <si>
    <t>EBITDA</t>
  </si>
  <si>
    <t>EBIT</t>
  </si>
  <si>
    <t>Денежный поток на собственный капитал, тыс. руб.</t>
  </si>
  <si>
    <t>Чистая приведённая стоимость без учета продажи (NPV)</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</si>
  <si>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проктам, общая стоимость реализации которых составляет 500 млн.рублей и более</t>
  </si>
  <si>
    <t>Субъект:</t>
  </si>
  <si>
    <t>Тип объекта</t>
  </si>
  <si>
    <t>ЦП</t>
  </si>
  <si>
    <t>Прирост МВА:</t>
  </si>
  <si>
    <t>Год начала:</t>
  </si>
  <si>
    <t>Год ввода мощности:</t>
  </si>
  <si>
    <t xml:space="preserve">Прирост УЕ: </t>
  </si>
  <si>
    <t>Расчет доходов учтенных в модели, тыс.руб.:</t>
  </si>
  <si>
    <t xml:space="preserve">Прогноз выручки в результате реализации инвестиционного проекта, в тыс. руб. </t>
  </si>
  <si>
    <t>Выручка за услуги по передаче электроэнергии, руб/кВтч</t>
  </si>
  <si>
    <t>Мощность объекта э/э,  МВт</t>
  </si>
  <si>
    <t>Потребляемая мощность, используемая при расчете,тыс. кВт.ч в год</t>
  </si>
  <si>
    <t>ЧЧИ</t>
  </si>
  <si>
    <t>Коэффициент использования мощности</t>
  </si>
  <si>
    <t>Тариф на передачу электроэнергии СПб, руб/кВтч</t>
  </si>
  <si>
    <t>Тариф на передачу электроэнергии ЛО, руб/кВтч</t>
  </si>
  <si>
    <t>Загрузка, %</t>
  </si>
  <si>
    <t>Иные данные для расчета доходной составляющей:</t>
  </si>
  <si>
    <t>Плата за ТП, тыс. руб. без НДС</t>
  </si>
  <si>
    <t xml:space="preserve">Иные доходы от реализации ИП с учетом индекса роста потребительских цен, тыс. руб. без НДС </t>
  </si>
  <si>
    <t xml:space="preserve">* Иные доходы от реализации ИП, тыс. руб. без НДС </t>
  </si>
  <si>
    <t>Операционные расходы, тыс. руб. без НДС</t>
  </si>
  <si>
    <t>Увеличение расходов на содержание и эксплуатацию оборудования с учетом роста потребительских цен</t>
  </si>
  <si>
    <t>Увеличение расходов на содержание и эксплуатацию оборудования</t>
  </si>
  <si>
    <t>Прирост УЕ</t>
  </si>
  <si>
    <t>Стоимость УЕ СПб, тыс. руб.</t>
  </si>
  <si>
    <t xml:space="preserve">Стоимость УЕ ЛО, тыс. руб. </t>
  </si>
  <si>
    <t xml:space="preserve">Темпы роста потребительских цен </t>
  </si>
  <si>
    <t xml:space="preserve">Расходы на покупку электрической энергии на компенсацию потерь, тыс. руб. без НДС </t>
  </si>
  <si>
    <t>Объем потерь электрической энергии, тыс. кВт.ч в год</t>
  </si>
  <si>
    <t>Прогноз потерь электрической энергии, %</t>
  </si>
  <si>
    <t>Тариф на покупку потерь СПБ, руб/кВтч</t>
  </si>
  <si>
    <t>Тариф на покупку потерь ЛО, руб/кВтч</t>
  </si>
  <si>
    <t>*</t>
  </si>
  <si>
    <t>Инвестиции учтенные в модели, тыс.руб.:</t>
  </si>
  <si>
    <t>Итого</t>
  </si>
  <si>
    <t>Финансирование из ИПР, с НДС</t>
  </si>
  <si>
    <t>Финансирование для учета в модели, с НДС</t>
  </si>
  <si>
    <t>Кредитные средства (заемный капитал), с НДС</t>
  </si>
  <si>
    <t>РС</t>
  </si>
  <si>
    <t>Расчет дохода в составе тарифной выручки, тыс.руб.:</t>
  </si>
  <si>
    <t>до 2020</t>
  </si>
  <si>
    <t>Инвестиции в проект</t>
  </si>
  <si>
    <t>Доход в составе тарифной выручки по передаче электроэнергии</t>
  </si>
  <si>
    <t>Возврат капитала</t>
  </si>
  <si>
    <t>Доход на капитал (RAB)</t>
  </si>
  <si>
    <t>Год 2026</t>
  </si>
  <si>
    <t>Год 2027</t>
  </si>
  <si>
    <t>Год 2028</t>
  </si>
  <si>
    <t>Год 2029</t>
  </si>
  <si>
    <t>Год раскрытия информации: 2025 год</t>
  </si>
  <si>
    <t>Октябрьской дирекции по энергообеспечению - структурного подразделения Трансэнерго - филиала  ОАО "РЖД"</t>
  </si>
  <si>
    <t>объем заключенного договора в ценах 2024 года с НДС, млн. руб.</t>
  </si>
  <si>
    <t xml:space="preserve"> по состоянию на 01.01.года 2025</t>
  </si>
  <si>
    <t>Цели</t>
  </si>
  <si>
    <t>Наличие решения об изъятии земельных участков для государственных или муниципальных нужд</t>
  </si>
  <si>
    <t>+</t>
  </si>
  <si>
    <t>Сметная стоимость проекта в ценах 2025 года с НДС, млн. руб.</t>
  </si>
  <si>
    <t>Год 2025</t>
  </si>
  <si>
    <t>Обновление основных средств</t>
  </si>
  <si>
    <t>требуется замена</t>
  </si>
  <si>
    <t>Выполнение работ с 2028 по 2029 год</t>
  </si>
  <si>
    <t>Ленинградская область</t>
  </si>
  <si>
    <t>J_LENOKTZD32</t>
  </si>
  <si>
    <t>Техническое перевооружение КТП и ВЛ-0,4 кВ ст.Верево, замена КТП 400кВА на КТП 400кВА киоскового типа, замена ВЛ-10кВ провода АС-35 на СИП-3 50мм2 длиной 50 метров, замена ВЛ-0,4кВ провода АС-35 на СИП 4х50 длиной 3 км,, по адресу: Ленинградская область, станция Верево</t>
  </si>
  <si>
    <t>1.2.2.2 Модернизация, техническое перевооружение линий электропередачи</t>
  </si>
  <si>
    <t>станция Верево</t>
  </si>
  <si>
    <t>Показатель замены линий электропередачи, км = 3,05                                                                                                                     Позакатель замены выключателей, шт = 0                                                                                                                              Показатель замены силовых (авто-) трансформаторов, МВА = 0,4</t>
  </si>
  <si>
    <t>КТП №1</t>
  </si>
  <si>
    <t>ТМГ</t>
  </si>
  <si>
    <t>Т</t>
  </si>
  <si>
    <t>ВЛ-10кВ</t>
  </si>
  <si>
    <t>ВЛ-0,4кВ ф.Поселок</t>
  </si>
  <si>
    <t>АС</t>
  </si>
  <si>
    <t>СИП</t>
  </si>
  <si>
    <t>деревянные</t>
  </si>
  <si>
    <t>Замена КТП №1400кВА на КТП 400кВА киоскового типа, замена ВЛ-10кВ провода АС-35 на СИП-3 50мм2 длиной 50 метров, замена ВЛ-0,4кВ провода АС-35 на СИП 4х50 длиной 3 км.</t>
  </si>
  <si>
    <t>Дефектная ведомость</t>
  </si>
  <si>
    <t>Н</t>
  </si>
  <si>
    <t>№21 от 11.09.2024</t>
  </si>
</sst>
</file>

<file path=xl/styles.xml><?xml version="1.0" encoding="utf-8"?>
<styleSheet xmlns="http://schemas.openxmlformats.org/spreadsheetml/2006/main">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 numFmtId="170" formatCode="_(* #,##0_);_(* \(#,##0\);_(* &quot;-&quot;_);_(@_)"/>
    <numFmt numFmtId="171" formatCode="#,##0.0"/>
    <numFmt numFmtId="172" formatCode="#,##0.000"/>
    <numFmt numFmtId="173" formatCode="_(* #,##0.0_);_(* \(#,##0.0\);_(* &quot;-&quot;_);_(@_)"/>
    <numFmt numFmtId="174" formatCode="0.0"/>
  </numFmts>
  <fonts count="75">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u/>
      <sz val="16"/>
      <color theme="1"/>
      <name val="Times New Roman"/>
      <family val="1"/>
      <charset val="204"/>
    </font>
    <font>
      <sz val="12"/>
      <color theme="1"/>
      <name val="Calibri"/>
      <family val="2"/>
      <scheme val="minor"/>
    </font>
    <font>
      <b/>
      <u/>
      <sz val="18"/>
      <color theme="1"/>
      <name val="Times New Roman"/>
      <family val="1"/>
      <charset val="204"/>
    </font>
    <font>
      <b/>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b/>
      <u/>
      <sz val="11"/>
      <color theme="1"/>
      <name val="Times New Roman"/>
      <family val="1"/>
    </font>
    <font>
      <sz val="10"/>
      <color rgb="FFFF0000"/>
      <name val="Arial"/>
      <family val="2"/>
    </font>
    <font>
      <sz val="10"/>
      <color rgb="FF0070C0"/>
      <name val="Arial"/>
      <family val="2"/>
    </font>
    <font>
      <sz val="11"/>
      <color theme="0"/>
      <name val="Times New Roman"/>
      <family val="1"/>
      <charset val="204"/>
    </font>
    <font>
      <sz val="9"/>
      <color theme="0" tint="-0.249977111117893"/>
      <name val="Times New Roman"/>
      <family val="1"/>
      <charset val="204"/>
    </font>
    <font>
      <sz val="12"/>
      <color theme="0" tint="-0.34998626667073579"/>
      <name val="Times New Roman"/>
      <family val="1"/>
      <charset val="204"/>
    </font>
    <font>
      <sz val="12"/>
      <color rgb="FFFF0000"/>
      <name val="Times New Roman"/>
      <family val="1"/>
      <charset val="204"/>
    </font>
    <font>
      <sz val="10"/>
      <color theme="0"/>
      <name val="Arial"/>
      <family val="2"/>
    </font>
    <font>
      <b/>
      <sz val="10"/>
      <color theme="0"/>
      <name val="Arial"/>
      <family val="2"/>
    </font>
    <font>
      <b/>
      <sz val="10"/>
      <name val="Arial"/>
      <family val="2"/>
    </font>
    <font>
      <b/>
      <sz val="9"/>
      <color indexed="81"/>
      <name val="Tahoma"/>
      <family val="2"/>
      <charset val="204"/>
    </font>
    <font>
      <sz val="8"/>
      <name val="Times New Roman"/>
      <family val="1"/>
      <charset val="204"/>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4" tint="0.59999389629810485"/>
        <bgColor rgb="FF000000"/>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7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3"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9" fillId="0" borderId="0"/>
    <xf numFmtId="0" fontId="10" fillId="0" borderId="0"/>
    <xf numFmtId="0" fontId="10" fillId="0" borderId="0"/>
    <xf numFmtId="0" fontId="10" fillId="0" borderId="0"/>
  </cellStyleXfs>
  <cellXfs count="480">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38" fillId="0" borderId="1" xfId="1" applyFont="1" applyBorder="1" applyAlignment="1">
      <alignment horizontal="center"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4" fillId="0" borderId="0" xfId="62" applyFont="1" applyAlignment="1">
      <alignment horizontal="left"/>
    </xf>
    <xf numFmtId="0" fontId="45"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applyAlignment="1">
      <alignment horizontal="left"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1"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1" xfId="2" applyFont="1" applyFill="1" applyBorder="1" applyAlignment="1">
      <alignment horizontal="center" vertical="center" textRotation="90" wrapText="1"/>
    </xf>
    <xf numFmtId="0" fontId="11" fillId="0" borderId="0" xfId="2" applyFont="1" applyFill="1" applyAlignment="1"/>
    <xf numFmtId="0" fontId="7" fillId="0" borderId="0" xfId="2" applyFont="1" applyFill="1" applyAlignment="1">
      <alignment vertical="center"/>
    </xf>
    <xf numFmtId="0" fontId="47" fillId="0" borderId="0" xfId="2" applyFont="1" applyFill="1" applyAlignment="1"/>
    <xf numFmtId="0" fontId="10" fillId="0" borderId="1" xfId="2" applyFont="1" applyFill="1" applyBorder="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1" fillId="0" borderId="0" xfId="2" applyFont="1" applyFill="1" applyAlignment="1">
      <alignment horizontal="center" vertical="top" wrapText="1"/>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1" xfId="62" applyFont="1" applyBorder="1" applyAlignment="1">
      <alignment horizontal="center" vertical="top"/>
    </xf>
    <xf numFmtId="0" fontId="39" fillId="0" borderId="0" xfId="2" applyFont="1" applyFill="1"/>
    <xf numFmtId="0" fontId="10" fillId="0" borderId="0" xfId="2" applyFill="1"/>
    <xf numFmtId="2" fontId="48" fillId="0" borderId="0" xfId="2" applyNumberFormat="1" applyFont="1" applyFill="1" applyAlignment="1">
      <alignment horizontal="right" vertical="top" wrapText="1"/>
    </xf>
    <xf numFmtId="0" fontId="39" fillId="0" borderId="0" xfId="2" applyFont="1" applyFill="1" applyAlignment="1">
      <alignment horizontal="right"/>
    </xf>
    <xf numFmtId="0" fontId="40" fillId="0" borderId="23" xfId="2" applyFont="1" applyFill="1" applyBorder="1" applyAlignment="1">
      <alignment horizontal="justify"/>
    </xf>
    <xf numFmtId="0" fontId="40" fillId="0" borderId="23" xfId="2" applyFont="1" applyFill="1" applyBorder="1" applyAlignment="1">
      <alignment vertical="top" wrapText="1"/>
    </xf>
    <xf numFmtId="0" fontId="40" fillId="0" borderId="25" xfId="2" applyFont="1" applyFill="1" applyBorder="1" applyAlignment="1">
      <alignment vertical="top" wrapText="1"/>
    </xf>
    <xf numFmtId="0" fontId="40" fillId="0" borderId="24" xfId="2" applyFont="1" applyFill="1" applyBorder="1" applyAlignment="1">
      <alignment vertical="top" wrapText="1"/>
    </xf>
    <xf numFmtId="0" fontId="39" fillId="0" borderId="23" xfId="2" applyFont="1" applyFill="1" applyBorder="1" applyAlignment="1">
      <alignment horizontal="justify" vertical="top" wrapText="1"/>
    </xf>
    <xf numFmtId="0" fontId="39" fillId="0" borderId="24" xfId="2" applyFont="1" applyFill="1" applyBorder="1" applyAlignment="1">
      <alignment vertical="top" wrapText="1"/>
    </xf>
    <xf numFmtId="0" fontId="39" fillId="0" borderId="27" xfId="2" applyFont="1" applyFill="1" applyBorder="1" applyAlignment="1">
      <alignment vertical="top" wrapText="1"/>
    </xf>
    <xf numFmtId="0" fontId="39" fillId="0" borderId="25"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horizontal="left" vertical="center" wrapText="1"/>
    </xf>
    <xf numFmtId="0" fontId="40" fillId="0" borderId="24" xfId="2" applyFont="1" applyFill="1" applyBorder="1" applyAlignment="1">
      <alignment horizontal="center" vertical="center" wrapText="1"/>
    </xf>
    <xf numFmtId="0" fontId="39" fillId="0" borderId="25" xfId="2" applyFont="1" applyFill="1" applyBorder="1"/>
    <xf numFmtId="1" fontId="40" fillId="0" borderId="0" xfId="2" applyNumberFormat="1" applyFont="1" applyFill="1" applyAlignment="1">
      <alignment horizontal="left" vertical="top"/>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41" fillId="0" borderId="20" xfId="2" applyFont="1" applyFill="1" applyBorder="1" applyAlignment="1">
      <alignment vertical="center" wrapText="1"/>
    </xf>
    <xf numFmtId="0" fontId="41" fillId="0" borderId="21" xfId="2" applyFont="1" applyFill="1" applyBorder="1" applyAlignment="1">
      <alignment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7" fillId="0" borderId="0" xfId="2" applyFont="1" applyFill="1" applyAlignment="1">
      <alignment horizontal="center"/>
    </xf>
    <xf numFmtId="0" fontId="10" fillId="0" borderId="0" xfId="2" applyFont="1" applyFill="1" applyAlignment="1">
      <alignment vertical="top" wrapText="1"/>
    </xf>
    <xf numFmtId="0" fontId="41" fillId="0" borderId="2" xfId="62" applyFont="1" applyBorder="1" applyAlignment="1">
      <alignment horizontal="center" vertical="center" wrapText="1"/>
    </xf>
    <xf numFmtId="0" fontId="6"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4" fillId="0" borderId="0" xfId="1" applyFont="1" applyAlignment="1">
      <alignment horizontal="center" vertical="center"/>
    </xf>
    <xf numFmtId="0" fontId="38" fillId="0" borderId="1" xfId="1" applyFont="1" applyBorder="1" applyAlignment="1">
      <alignment horizontal="center" vertical="center" wrapText="1"/>
    </xf>
    <xf numFmtId="0" fontId="3" fillId="0" borderId="0" xfId="1" applyFont="1" applyFill="1" applyBorder="1" applyAlignment="1">
      <alignment horizontal="center" vertical="center"/>
    </xf>
    <xf numFmtId="0" fontId="6" fillId="0" borderId="1" xfId="1" applyFont="1" applyFill="1" applyBorder="1" applyAlignment="1">
      <alignment horizontal="center" vertical="center" wrapText="1"/>
    </xf>
    <xf numFmtId="0" fontId="10" fillId="0" borderId="4" xfId="2" applyFont="1" applyFill="1" applyBorder="1" applyAlignment="1">
      <alignment horizontal="center" vertical="center" wrapText="1"/>
    </xf>
    <xf numFmtId="0" fontId="10" fillId="0" borderId="1" xfId="2" applyNumberFormat="1" applyFont="1" applyFill="1" applyBorder="1" applyAlignment="1">
      <alignment horizontal="center" vertical="center" wrapText="1"/>
    </xf>
    <xf numFmtId="0" fontId="39" fillId="0" borderId="23" xfId="2" applyFont="1" applyFill="1" applyBorder="1" applyAlignment="1">
      <alignment horizontal="center" vertical="center" wrapText="1"/>
    </xf>
    <xf numFmtId="0" fontId="39" fillId="0" borderId="23" xfId="2" applyFont="1" applyFill="1" applyBorder="1" applyAlignment="1">
      <alignment horizontal="center" vertical="center"/>
    </xf>
    <xf numFmtId="0" fontId="39" fillId="0" borderId="24" xfId="2" applyFont="1" applyFill="1" applyBorder="1" applyAlignment="1">
      <alignment horizontal="center" vertical="center"/>
    </xf>
    <xf numFmtId="0" fontId="39" fillId="0" borderId="26" xfId="2" applyFont="1" applyFill="1" applyBorder="1" applyAlignment="1">
      <alignment horizontal="center" vertical="center" wrapText="1"/>
    </xf>
    <xf numFmtId="167" fontId="39" fillId="0" borderId="23" xfId="2" applyNumberFormat="1" applyFont="1" applyFill="1" applyBorder="1" applyAlignment="1">
      <alignment horizontal="center" vertical="center" wrapText="1"/>
    </xf>
    <xf numFmtId="0" fontId="10" fillId="0" borderId="4" xfId="2" applyFont="1" applyBorder="1" applyAlignment="1">
      <alignment horizontal="justify" vertical="top" wrapText="1"/>
    </xf>
    <xf numFmtId="0" fontId="41" fillId="0" borderId="4" xfId="2" applyFont="1" applyBorder="1" applyAlignment="1">
      <alignment vertical="top" wrapText="1"/>
    </xf>
    <xf numFmtId="0" fontId="41"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10" fillId="25" borderId="1" xfId="62" applyFont="1" applyFill="1" applyBorder="1" applyAlignment="1">
      <alignment horizontal="center" vertical="center"/>
    </xf>
    <xf numFmtId="0" fontId="37" fillId="0" borderId="1" xfId="2" applyFont="1" applyFill="1" applyBorder="1" applyAlignment="1">
      <alignment horizontal="center" vertical="center" wrapText="1"/>
    </xf>
    <xf numFmtId="0" fontId="0" fillId="0" borderId="0" xfId="0" applyFont="1"/>
    <xf numFmtId="0" fontId="35" fillId="0" borderId="0" xfId="49" applyFont="1" applyAlignment="1"/>
    <xf numFmtId="0" fontId="37" fillId="0" borderId="0" xfId="49" applyFont="1" applyFill="1" applyAlignment="1"/>
    <xf numFmtId="0" fontId="54" fillId="0" borderId="1" xfId="0" applyFont="1" applyBorder="1" applyAlignment="1">
      <alignment horizontal="center" vertical="center"/>
    </xf>
    <xf numFmtId="0" fontId="54" fillId="0" borderId="1" xfId="0" applyFont="1" applyBorder="1" applyAlignment="1">
      <alignment horizontal="center" vertical="center" wrapText="1"/>
    </xf>
    <xf numFmtId="0" fontId="54" fillId="0" borderId="3" xfId="0" applyFont="1" applyBorder="1" applyAlignment="1">
      <alignment horizontal="center" vertical="center" wrapText="1"/>
    </xf>
    <xf numFmtId="0" fontId="54" fillId="0" borderId="10" xfId="0" applyFont="1" applyBorder="1" applyAlignment="1">
      <alignment horizontal="center" vertical="center"/>
    </xf>
    <xf numFmtId="0" fontId="54" fillId="0" borderId="10" xfId="0" applyFont="1" applyFill="1" applyBorder="1" applyAlignment="1">
      <alignment horizontal="center" vertical="center" wrapText="1"/>
    </xf>
    <xf numFmtId="0" fontId="0" fillId="0" borderId="1" xfId="0" applyBorder="1" applyAlignment="1">
      <alignment horizontal="center" vertical="center" wrapText="1"/>
    </xf>
    <xf numFmtId="0" fontId="54" fillId="0" borderId="0" xfId="0" applyFont="1"/>
    <xf numFmtId="0" fontId="58" fillId="0" borderId="0" xfId="0" applyNumberFormat="1" applyFont="1" applyFill="1" applyBorder="1" applyAlignment="1" applyProtection="1">
      <alignment horizontal="center" vertical="center"/>
      <protection locked="0"/>
    </xf>
    <xf numFmtId="0" fontId="58" fillId="0" borderId="0" xfId="0" applyNumberFormat="1" applyFont="1" applyFill="1" applyBorder="1" applyAlignment="1" applyProtection="1">
      <alignment horizontal="right" vertical="center"/>
      <protection locked="0"/>
    </xf>
    <xf numFmtId="0" fontId="0" fillId="0" borderId="0" xfId="0" applyProtection="1">
      <protection locked="0"/>
    </xf>
    <xf numFmtId="0" fontId="58" fillId="0" borderId="0" xfId="0" applyNumberFormat="1" applyFont="1" applyFill="1" applyBorder="1" applyAlignment="1" applyProtection="1">
      <alignment horizontal="center" vertical="center" wrapText="1"/>
      <protection locked="0"/>
    </xf>
    <xf numFmtId="0" fontId="40" fillId="0" borderId="0" xfId="0" applyFont="1" applyFill="1" applyAlignment="1" applyProtection="1">
      <alignment horizontal="center" vertical="center"/>
      <protection locked="0"/>
    </xf>
    <xf numFmtId="0" fontId="17" fillId="0" borderId="0" xfId="0" applyNumberFormat="1" applyFont="1" applyFill="1" applyBorder="1" applyProtection="1">
      <protection locked="0"/>
    </xf>
    <xf numFmtId="0" fontId="44" fillId="0" borderId="0" xfId="0" applyFont="1" applyFill="1" applyAlignment="1" applyProtection="1">
      <alignment vertical="center"/>
      <protection locked="0"/>
    </xf>
    <xf numFmtId="0" fontId="10" fillId="0" borderId="0" xfId="0" applyFont="1" applyFill="1" applyAlignment="1" applyProtection="1">
      <alignment vertical="center"/>
      <protection locked="0"/>
    </xf>
    <xf numFmtId="0" fontId="41" fillId="0" borderId="1" xfId="0" applyFont="1" applyFill="1" applyBorder="1" applyAlignment="1" applyProtection="1">
      <alignment vertical="center"/>
      <protection locked="0"/>
    </xf>
    <xf numFmtId="0" fontId="64" fillId="0" borderId="0" xfId="0" applyNumberFormat="1" applyFont="1" applyFill="1" applyBorder="1" applyProtection="1">
      <protection locked="0"/>
    </xf>
    <xf numFmtId="3" fontId="40" fillId="0" borderId="1" xfId="0" applyNumberFormat="1" applyFont="1" applyFill="1" applyBorder="1" applyAlignment="1" applyProtection="1">
      <alignment vertical="center"/>
      <protection locked="0"/>
    </xf>
    <xf numFmtId="3" fontId="44" fillId="0" borderId="1" xfId="0" applyNumberFormat="1" applyFont="1" applyFill="1" applyBorder="1" applyAlignment="1" applyProtection="1">
      <alignment horizontal="center" vertical="center"/>
    </xf>
    <xf numFmtId="0" fontId="10" fillId="0" borderId="1" xfId="0" applyFont="1" applyFill="1" applyBorder="1" applyAlignment="1" applyProtection="1">
      <alignment vertical="center"/>
      <protection locked="0"/>
    </xf>
    <xf numFmtId="3" fontId="39" fillId="0" borderId="1" xfId="0" applyNumberFormat="1" applyFont="1" applyFill="1" applyBorder="1" applyAlignment="1" applyProtection="1">
      <alignment vertical="center"/>
    </xf>
    <xf numFmtId="0" fontId="44" fillId="0" borderId="1" xfId="0" applyFont="1" applyFill="1" applyBorder="1" applyAlignment="1" applyProtection="1">
      <alignment horizontal="left" vertical="top"/>
      <protection locked="0"/>
    </xf>
    <xf numFmtId="0" fontId="17" fillId="0" borderId="1" xfId="0" applyNumberFormat="1" applyFont="1" applyFill="1" applyBorder="1" applyAlignment="1" applyProtection="1">
      <alignment horizontal="left"/>
      <protection locked="0"/>
    </xf>
    <xf numFmtId="0" fontId="65" fillId="0" borderId="0" xfId="0" applyNumberFormat="1" applyFont="1" applyFill="1" applyBorder="1" applyProtection="1">
      <protection locked="0"/>
    </xf>
    <xf numFmtId="3" fontId="39" fillId="0" borderId="1" xfId="0" applyNumberFormat="1" applyFont="1" applyFill="1" applyBorder="1" applyAlignment="1" applyProtection="1">
      <alignment vertical="center"/>
      <protection locked="0"/>
    </xf>
    <xf numFmtId="168" fontId="44" fillId="0" borderId="1" xfId="0" applyNumberFormat="1" applyFont="1" applyFill="1" applyBorder="1" applyAlignment="1" applyProtection="1">
      <alignment horizontal="center" vertical="center"/>
    </xf>
    <xf numFmtId="0" fontId="10" fillId="0" borderId="0" xfId="0" applyFont="1" applyFill="1" applyBorder="1" applyAlignment="1" applyProtection="1">
      <alignment vertical="center"/>
      <protection locked="0"/>
    </xf>
    <xf numFmtId="3" fontId="39" fillId="0" borderId="1" xfId="0" applyNumberFormat="1" applyFont="1" applyFill="1" applyBorder="1" applyAlignment="1" applyProtection="1">
      <alignment horizontal="center" vertical="center" wrapText="1"/>
      <protection locked="0"/>
    </xf>
    <xf numFmtId="3" fontId="39" fillId="0" borderId="1" xfId="0" applyNumberFormat="1" applyFont="1" applyFill="1" applyBorder="1" applyAlignment="1" applyProtection="1">
      <alignment horizontal="center" vertical="center"/>
      <protection locked="0"/>
    </xf>
    <xf numFmtId="3" fontId="35" fillId="0" borderId="1" xfId="0" applyNumberFormat="1" applyFont="1" applyFill="1" applyBorder="1" applyAlignment="1" applyProtection="1">
      <alignment horizontal="center" vertical="center"/>
    </xf>
    <xf numFmtId="10" fontId="39" fillId="0" borderId="1" xfId="0" applyNumberFormat="1" applyFont="1" applyFill="1" applyBorder="1" applyAlignment="1" applyProtection="1">
      <alignment horizontal="center" vertical="center"/>
      <protection locked="0"/>
    </xf>
    <xf numFmtId="168" fontId="39" fillId="0" borderId="1" xfId="0" applyNumberFormat="1" applyFont="1" applyFill="1" applyBorder="1" applyAlignment="1" applyProtection="1">
      <alignment horizontal="center" vertical="center"/>
      <protection locked="0"/>
    </xf>
    <xf numFmtId="9" fontId="35" fillId="0" borderId="1" xfId="0" applyNumberFormat="1" applyFont="1" applyFill="1" applyBorder="1" applyAlignment="1" applyProtection="1">
      <alignment vertical="center"/>
      <protection locked="0"/>
    </xf>
    <xf numFmtId="3"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wrapText="1"/>
    </xf>
    <xf numFmtId="168" fontId="35" fillId="0" borderId="1" xfId="0" applyNumberFormat="1" applyFont="1" applyFill="1" applyBorder="1" applyAlignment="1" applyProtection="1">
      <alignment vertical="center"/>
    </xf>
    <xf numFmtId="0" fontId="41" fillId="0" borderId="0" xfId="0" applyFont="1" applyFill="1" applyBorder="1" applyAlignment="1" applyProtection="1">
      <alignment horizontal="left" vertical="center"/>
      <protection locked="0"/>
    </xf>
    <xf numFmtId="0" fontId="41" fillId="0" borderId="0" xfId="0" applyFont="1" applyFill="1" applyAlignment="1" applyProtection="1">
      <alignment vertical="center"/>
      <protection locked="0"/>
    </xf>
    <xf numFmtId="2" fontId="10" fillId="0" borderId="0" xfId="0" applyNumberFormat="1" applyFont="1" applyFill="1" applyAlignment="1" applyProtection="1">
      <alignment vertical="center"/>
      <protection locked="0"/>
    </xf>
    <xf numFmtId="169" fontId="10" fillId="0" borderId="0" xfId="0" applyNumberFormat="1" applyFont="1" applyFill="1" applyAlignment="1" applyProtection="1">
      <alignment vertical="center"/>
      <protection locked="0"/>
    </xf>
    <xf numFmtId="0" fontId="10" fillId="0" borderId="1" xfId="0" applyFont="1" applyFill="1" applyBorder="1" applyAlignment="1" applyProtection="1">
      <alignment horizontal="left" vertical="center"/>
      <protection locked="0"/>
    </xf>
    <xf numFmtId="1" fontId="10" fillId="0" borderId="1"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center" vertical="center" wrapText="1"/>
    </xf>
    <xf numFmtId="168" fontId="35" fillId="0" borderId="1" xfId="0" applyNumberFormat="1" applyFont="1" applyFill="1" applyBorder="1" applyAlignment="1" applyProtection="1">
      <alignment vertical="center"/>
      <protection locked="0"/>
    </xf>
    <xf numFmtId="170" fontId="37" fillId="0" borderId="1" xfId="0" applyNumberFormat="1" applyFont="1" applyFill="1" applyBorder="1" applyAlignment="1" applyProtection="1">
      <alignment vertical="center"/>
    </xf>
    <xf numFmtId="10" fontId="35" fillId="0" borderId="1" xfId="0" applyNumberFormat="1" applyFont="1" applyFill="1" applyBorder="1" applyAlignment="1" applyProtection="1">
      <alignment vertical="center"/>
    </xf>
    <xf numFmtId="0" fontId="41" fillId="0" borderId="1" xfId="0" applyFont="1" applyFill="1" applyBorder="1" applyAlignment="1" applyProtection="1">
      <alignment vertical="center" wrapText="1"/>
      <protection locked="0"/>
    </xf>
    <xf numFmtId="170" fontId="39" fillId="0" borderId="1" xfId="0" applyNumberFormat="1" applyFont="1" applyFill="1" applyBorder="1" applyAlignment="1" applyProtection="1">
      <alignment vertical="center"/>
    </xf>
    <xf numFmtId="3" fontId="17" fillId="0" borderId="0" xfId="0" applyNumberFormat="1" applyFont="1" applyFill="1" applyBorder="1" applyProtection="1">
      <protection locked="0"/>
    </xf>
    <xf numFmtId="3" fontId="10" fillId="0" borderId="0" xfId="0" applyNumberFormat="1" applyFont="1" applyFill="1" applyAlignment="1" applyProtection="1">
      <alignment vertical="center"/>
      <protection locked="0"/>
    </xf>
    <xf numFmtId="0" fontId="40" fillId="0" borderId="28" xfId="0" applyFont="1" applyFill="1" applyBorder="1" applyAlignment="1" applyProtection="1">
      <alignment vertical="center"/>
      <protection locked="0"/>
    </xf>
    <xf numFmtId="1" fontId="10" fillId="0" borderId="29" xfId="0" applyNumberFormat="1" applyFont="1" applyFill="1" applyBorder="1" applyAlignment="1" applyProtection="1">
      <alignment horizontal="center" vertical="center"/>
    </xf>
    <xf numFmtId="1" fontId="10" fillId="0" borderId="29" xfId="0" applyNumberFormat="1" applyFont="1" applyFill="1" applyBorder="1" applyAlignment="1" applyProtection="1">
      <alignment horizontal="center" vertical="center"/>
      <protection locked="0"/>
    </xf>
    <xf numFmtId="0" fontId="41" fillId="0" borderId="33" xfId="0" applyFont="1" applyFill="1" applyBorder="1" applyAlignment="1" applyProtection="1">
      <alignment horizontal="center" vertical="center" wrapText="1"/>
    </xf>
    <xf numFmtId="0" fontId="10" fillId="0" borderId="30" xfId="0" applyFont="1" applyFill="1" applyBorder="1" applyAlignment="1" applyProtection="1">
      <alignment vertical="center"/>
      <protection locked="0"/>
    </xf>
    <xf numFmtId="170" fontId="37" fillId="0" borderId="34" xfId="0" applyNumberFormat="1" applyFont="1" applyFill="1" applyBorder="1" applyAlignment="1" applyProtection="1">
      <alignment vertical="center"/>
    </xf>
    <xf numFmtId="0" fontId="10" fillId="0" borderId="31" xfId="0" applyFont="1" applyFill="1" applyBorder="1" applyAlignment="1" applyProtection="1">
      <alignment vertical="center"/>
      <protection locked="0"/>
    </xf>
    <xf numFmtId="170" fontId="39" fillId="0" borderId="32" xfId="0" applyNumberFormat="1" applyFont="1" applyFill="1" applyBorder="1" applyAlignment="1" applyProtection="1">
      <alignment vertical="center"/>
    </xf>
    <xf numFmtId="170" fontId="37" fillId="0" borderId="35" xfId="0" applyNumberFormat="1" applyFont="1" applyFill="1" applyBorder="1" applyAlignment="1" applyProtection="1">
      <alignment vertical="center"/>
    </xf>
    <xf numFmtId="3" fontId="10" fillId="0" borderId="0" xfId="0" applyNumberFormat="1" applyFont="1" applyFill="1" applyBorder="1" applyAlignment="1" applyProtection="1">
      <alignment vertical="center"/>
      <protection locked="0"/>
    </xf>
    <xf numFmtId="0" fontId="40" fillId="0" borderId="30" xfId="0" applyFont="1" applyFill="1" applyBorder="1" applyAlignment="1" applyProtection="1">
      <alignment vertical="center"/>
      <protection locked="0"/>
    </xf>
    <xf numFmtId="170" fontId="40" fillId="0" borderId="1" xfId="0" applyNumberFormat="1" applyFont="1" applyFill="1" applyBorder="1" applyAlignment="1" applyProtection="1">
      <alignment vertical="center"/>
    </xf>
    <xf numFmtId="0" fontId="10" fillId="0" borderId="30" xfId="0" applyFont="1" applyFill="1" applyBorder="1" applyAlignment="1" applyProtection="1">
      <alignment horizontal="left" vertical="center"/>
      <protection locked="0"/>
    </xf>
    <xf numFmtId="0" fontId="10" fillId="0" borderId="30" xfId="0" applyFont="1" applyFill="1" applyBorder="1" applyAlignment="1" applyProtection="1">
      <alignment horizontal="left" vertical="center"/>
    </xf>
    <xf numFmtId="0" fontId="40" fillId="0" borderId="30" xfId="0" applyFont="1" applyFill="1" applyBorder="1" applyAlignment="1" applyProtection="1">
      <alignment horizontal="left" vertical="center"/>
      <protection locked="0"/>
    </xf>
    <xf numFmtId="170" fontId="35" fillId="0" borderId="1" xfId="0" applyNumberFormat="1" applyFont="1" applyFill="1" applyBorder="1" applyAlignment="1" applyProtection="1">
      <alignment vertical="center"/>
    </xf>
    <xf numFmtId="0" fontId="40" fillId="0" borderId="31" xfId="0" applyFont="1" applyFill="1" applyBorder="1" applyAlignment="1" applyProtection="1">
      <alignment horizontal="left" vertical="center"/>
      <protection locked="0"/>
    </xf>
    <xf numFmtId="170" fontId="40" fillId="0" borderId="32" xfId="0" applyNumberFormat="1" applyFont="1" applyFill="1" applyBorder="1" applyAlignment="1" applyProtection="1">
      <alignment vertical="center"/>
    </xf>
    <xf numFmtId="171" fontId="66" fillId="0" borderId="0" xfId="0" applyNumberFormat="1" applyFont="1" applyFill="1" applyBorder="1" applyAlignment="1" applyProtection="1">
      <alignment horizontal="center" vertical="center"/>
      <protection locked="0"/>
    </xf>
    <xf numFmtId="171" fontId="66" fillId="0" borderId="0" xfId="0" applyNumberFormat="1" applyFont="1" applyFill="1" applyBorder="1" applyAlignment="1" applyProtection="1">
      <alignment horizontal="center" vertical="center"/>
    </xf>
    <xf numFmtId="0" fontId="10" fillId="0" borderId="33" xfId="0" applyFont="1" applyFill="1" applyBorder="1" applyAlignment="1" applyProtection="1">
      <alignment horizontal="center" vertical="center" wrapText="1"/>
    </xf>
    <xf numFmtId="0" fontId="40" fillId="0" borderId="30" xfId="0" applyFont="1" applyFill="1" applyBorder="1" applyAlignment="1" applyProtection="1">
      <alignment vertical="center" wrapText="1"/>
      <protection locked="0"/>
    </xf>
    <xf numFmtId="170" fontId="35" fillId="0" borderId="1" xfId="0" applyNumberFormat="1" applyFont="1" applyFill="1" applyBorder="1" applyAlignment="1" applyProtection="1">
      <alignment vertical="center"/>
      <protection locked="0"/>
    </xf>
    <xf numFmtId="172" fontId="35" fillId="0" borderId="1" xfId="0" applyNumberFormat="1" applyFont="1" applyFill="1" applyBorder="1" applyAlignment="1" applyProtection="1">
      <alignment horizontal="right" vertical="center"/>
    </xf>
    <xf numFmtId="168" fontId="40" fillId="0" borderId="1" xfId="0" applyNumberFormat="1" applyFont="1" applyFill="1" applyBorder="1" applyAlignment="1" applyProtection="1">
      <alignment vertical="center"/>
    </xf>
    <xf numFmtId="168" fontId="40" fillId="0" borderId="34" xfId="0" applyNumberFormat="1" applyFont="1" applyFill="1" applyBorder="1" applyAlignment="1" applyProtection="1">
      <alignment vertical="center"/>
    </xf>
    <xf numFmtId="173" fontId="40" fillId="0" borderId="1" xfId="0" applyNumberFormat="1" applyFont="1" applyFill="1" applyBorder="1" applyAlignment="1" applyProtection="1">
      <alignment vertical="center"/>
    </xf>
    <xf numFmtId="173" fontId="40" fillId="0" borderId="4" xfId="0" applyNumberFormat="1" applyFont="1" applyFill="1" applyBorder="1" applyAlignment="1" applyProtection="1">
      <alignment vertical="center"/>
    </xf>
    <xf numFmtId="173" fontId="37" fillId="0" borderId="34" xfId="0" applyNumberFormat="1" applyFont="1" applyFill="1" applyBorder="1" applyAlignment="1" applyProtection="1">
      <alignment horizontal="center" vertical="center"/>
    </xf>
    <xf numFmtId="0" fontId="40" fillId="0" borderId="31" xfId="0" applyFont="1" applyFill="1" applyBorder="1" applyAlignment="1" applyProtection="1">
      <alignment vertical="center"/>
      <protection locked="0"/>
    </xf>
    <xf numFmtId="173" fontId="40" fillId="0" borderId="32" xfId="0" applyNumberFormat="1" applyFont="1" applyFill="1" applyBorder="1" applyAlignment="1" applyProtection="1">
      <alignment vertical="center"/>
    </xf>
    <xf numFmtId="173" fontId="40" fillId="0" borderId="36" xfId="0" applyNumberFormat="1" applyFont="1" applyFill="1" applyBorder="1" applyAlignment="1" applyProtection="1">
      <alignment vertical="center"/>
    </xf>
    <xf numFmtId="173" fontId="37" fillId="0" borderId="35" xfId="0" applyNumberFormat="1" applyFont="1" applyFill="1" applyBorder="1" applyAlignment="1" applyProtection="1">
      <alignment horizontal="center" vertical="center"/>
    </xf>
    <xf numFmtId="0" fontId="39" fillId="0" borderId="0" xfId="0" applyFont="1" applyFill="1" applyBorder="1" applyAlignment="1" applyProtection="1">
      <alignment horizontal="left" vertical="center" wrapText="1"/>
      <protection locked="0"/>
    </xf>
    <xf numFmtId="1" fontId="67" fillId="0" borderId="0" xfId="0" applyNumberFormat="1" applyFont="1" applyFill="1" applyBorder="1" applyAlignment="1" applyProtection="1">
      <alignment horizontal="center" vertical="center"/>
      <protection locked="0"/>
    </xf>
    <xf numFmtId="1" fontId="68" fillId="0" borderId="0"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right" vertical="center"/>
      <protection locked="0"/>
    </xf>
    <xf numFmtId="0" fontId="41"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1" fontId="69"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vertical="center"/>
      <protection locked="0"/>
    </xf>
    <xf numFmtId="170" fontId="40" fillId="0" borderId="1" xfId="0" applyNumberFormat="1" applyFont="1" applyFill="1" applyBorder="1" applyAlignment="1" applyProtection="1">
      <alignment horizontal="center" vertical="center"/>
    </xf>
    <xf numFmtId="0" fontId="41" fillId="27" borderId="1" xfId="0" applyFont="1" applyFill="1" applyBorder="1" applyAlignment="1" applyProtection="1">
      <alignment vertical="center" wrapText="1"/>
      <protection locked="0"/>
    </xf>
    <xf numFmtId="2" fontId="4"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horizontal="right" vertical="center"/>
    </xf>
    <xf numFmtId="0" fontId="41" fillId="28" borderId="1" xfId="0" applyFont="1" applyFill="1" applyBorder="1" applyAlignment="1" applyProtection="1">
      <alignment vertical="center" wrapText="1"/>
      <protection locked="0"/>
    </xf>
    <xf numFmtId="2" fontId="41" fillId="28" borderId="1" xfId="0" applyNumberFormat="1" applyFont="1" applyFill="1" applyBorder="1" applyAlignment="1" applyProtection="1">
      <alignment vertical="center"/>
      <protection locked="0"/>
    </xf>
    <xf numFmtId="2" fontId="41" fillId="28" borderId="1" xfId="0" applyNumberFormat="1" applyFont="1" applyFill="1" applyBorder="1" applyAlignment="1" applyProtection="1">
      <alignment horizontal="right" vertical="center"/>
      <protection locked="0"/>
    </xf>
    <xf numFmtId="0" fontId="10" fillId="29" borderId="1" xfId="0" applyFont="1" applyFill="1" applyBorder="1" applyAlignment="1" applyProtection="1">
      <alignment horizontal="left" vertical="center"/>
      <protection locked="0"/>
    </xf>
    <xf numFmtId="2" fontId="41" fillId="29" borderId="1" xfId="0" applyNumberFormat="1" applyFont="1" applyFill="1" applyBorder="1" applyAlignment="1" applyProtection="1">
      <alignment vertical="center"/>
      <protection locked="0"/>
    </xf>
    <xf numFmtId="2" fontId="41" fillId="29"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wrapText="1"/>
      <protection locked="0"/>
    </xf>
    <xf numFmtId="2" fontId="10" fillId="30" borderId="1" xfId="0" applyNumberFormat="1" applyFont="1" applyFill="1" applyBorder="1" applyAlignment="1" applyProtection="1">
      <alignment vertical="center"/>
      <protection locked="0"/>
    </xf>
    <xf numFmtId="2" fontId="41" fillId="30"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protection locked="0"/>
    </xf>
    <xf numFmtId="3" fontId="41" fillId="30" borderId="1" xfId="0" applyNumberFormat="1" applyFont="1" applyFill="1" applyBorder="1" applyAlignment="1" applyProtection="1">
      <alignment horizontal="right" vertical="center"/>
      <protection locked="0"/>
    </xf>
    <xf numFmtId="9" fontId="10" fillId="30" borderId="1" xfId="0" applyNumberFormat="1" applyFont="1" applyFill="1" applyBorder="1" applyAlignment="1" applyProtection="1">
      <alignment vertical="center"/>
      <protection locked="0"/>
    </xf>
    <xf numFmtId="174"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vertical="center" wrapText="1"/>
      <protection locked="0"/>
    </xf>
    <xf numFmtId="2" fontId="10" fillId="31" borderId="1" xfId="0" applyNumberFormat="1" applyFont="1" applyFill="1" applyBorder="1" applyAlignment="1" applyProtection="1">
      <alignment vertical="center"/>
      <protection locked="0"/>
    </xf>
    <xf numFmtId="2" fontId="41" fillId="31" borderId="1" xfId="0" applyNumberFormat="1" applyFont="1" applyFill="1" applyBorder="1" applyAlignment="1" applyProtection="1">
      <alignment horizontal="right" vertical="center"/>
      <protection locked="0"/>
    </xf>
    <xf numFmtId="174" fontId="10" fillId="32" borderId="1" xfId="0" applyNumberFormat="1" applyFont="1" applyFill="1" applyBorder="1" applyAlignment="1" applyProtection="1">
      <alignment vertical="center"/>
      <protection locked="0"/>
    </xf>
    <xf numFmtId="2" fontId="10" fillId="32" borderId="1" xfId="0" applyNumberFormat="1" applyFont="1" applyFill="1" applyBorder="1" applyAlignment="1" applyProtection="1">
      <alignment vertical="center"/>
      <protection locked="0"/>
    </xf>
    <xf numFmtId="0" fontId="41" fillId="26" borderId="1" xfId="0" applyFont="1" applyFill="1" applyBorder="1" applyAlignment="1" applyProtection="1">
      <alignment vertical="center" wrapText="1"/>
      <protection locked="0"/>
    </xf>
    <xf numFmtId="2" fontId="41" fillId="26" borderId="1" xfId="0" applyNumberFormat="1" applyFont="1" applyFill="1" applyBorder="1" applyAlignment="1" applyProtection="1">
      <alignment vertical="center"/>
      <protection locked="0"/>
    </xf>
    <xf numFmtId="3" fontId="41" fillId="26" borderId="1" xfId="0" applyNumberFormat="1" applyFont="1" applyFill="1" applyBorder="1" applyAlignment="1" applyProtection="1">
      <alignment horizontal="right" vertical="center"/>
      <protection locked="0"/>
    </xf>
    <xf numFmtId="0" fontId="41" fillId="29" borderId="1" xfId="0" applyFont="1" applyFill="1" applyBorder="1" applyAlignment="1" applyProtection="1">
      <alignment horizontal="left" vertical="center" wrapText="1"/>
      <protection locked="0"/>
    </xf>
    <xf numFmtId="2" fontId="10" fillId="29" borderId="1" xfId="0" applyNumberFormat="1" applyFont="1" applyFill="1" applyBorder="1" applyAlignment="1" applyProtection="1">
      <alignment vertical="center"/>
      <protection locked="0"/>
    </xf>
    <xf numFmtId="3" fontId="41" fillId="29"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horizontal="left" vertical="center" wrapText="1"/>
      <protection locked="0"/>
    </xf>
    <xf numFmtId="3" fontId="41" fillId="31"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horizontal="left" vertical="center"/>
      <protection locked="0"/>
    </xf>
    <xf numFmtId="0" fontId="41" fillId="30" borderId="1" xfId="0" applyFont="1" applyFill="1" applyBorder="1" applyAlignment="1" applyProtection="1">
      <alignment horizontal="left" vertical="center" wrapText="1"/>
      <protection locked="0"/>
    </xf>
    <xf numFmtId="0" fontId="41" fillId="30" borderId="1" xfId="0" applyFont="1" applyFill="1" applyBorder="1" applyAlignment="1" applyProtection="1">
      <alignment horizontal="left" vertical="center"/>
      <protection locked="0"/>
    </xf>
    <xf numFmtId="172" fontId="10" fillId="30" borderId="1" xfId="0" applyNumberFormat="1" applyFont="1" applyFill="1" applyBorder="1" applyAlignment="1" applyProtection="1">
      <alignment horizontal="left" vertical="center" wrapText="1"/>
      <protection locked="0"/>
    </xf>
    <xf numFmtId="3" fontId="41" fillId="30" borderId="1" xfId="0" applyNumberFormat="1" applyFont="1" applyFill="1" applyBorder="1" applyAlignment="1" applyProtection="1">
      <alignment horizontal="right"/>
      <protection locked="0"/>
    </xf>
    <xf numFmtId="0" fontId="70" fillId="0" borderId="0" xfId="0" applyNumberFormat="1" applyFont="1" applyFill="1" applyBorder="1" applyProtection="1">
      <protection locked="0"/>
    </xf>
    <xf numFmtId="0" fontId="70" fillId="0" borderId="0" xfId="0" applyNumberFormat="1" applyFont="1" applyFill="1" applyBorder="1" applyAlignment="1" applyProtection="1">
      <alignment horizontal="center" vertical="center"/>
      <protection locked="0"/>
    </xf>
    <xf numFmtId="3" fontId="71" fillId="0" borderId="0" xfId="0" applyNumberFormat="1" applyFont="1" applyFill="1" applyBorder="1" applyAlignment="1" applyProtection="1">
      <alignment horizontal="right" vertical="center"/>
      <protection locked="0"/>
    </xf>
    <xf numFmtId="3" fontId="72" fillId="0" borderId="0" xfId="0" applyNumberFormat="1" applyFont="1" applyFill="1" applyBorder="1" applyAlignment="1" applyProtection="1">
      <alignment horizontal="right"/>
      <protection locked="0"/>
    </xf>
    <xf numFmtId="0" fontId="10" fillId="0" borderId="0" xfId="0" applyFont="1" applyAlignment="1" applyProtection="1">
      <alignment vertical="center"/>
      <protection locked="0"/>
    </xf>
    <xf numFmtId="3" fontId="41" fillId="0" borderId="0" xfId="0" applyNumberFormat="1" applyFont="1" applyAlignment="1" applyProtection="1">
      <alignment horizontal="right" vertical="center"/>
      <protection locked="0"/>
    </xf>
    <xf numFmtId="0" fontId="47" fillId="0" borderId="0" xfId="0" applyFont="1" applyAlignment="1" applyProtection="1">
      <alignment horizontal="left"/>
      <protection locked="0"/>
    </xf>
    <xf numFmtId="0" fontId="10" fillId="0" borderId="0" xfId="0" applyFont="1" applyAlignment="1" applyProtection="1">
      <alignment horizontal="center" vertical="center"/>
      <protection locked="0"/>
    </xf>
    <xf numFmtId="0" fontId="10" fillId="0" borderId="0" xfId="0" applyFont="1" applyAlignment="1" applyProtection="1">
      <alignment horizontal="center" vertical="center" wrapText="1"/>
      <protection locked="0"/>
    </xf>
    <xf numFmtId="0" fontId="47" fillId="0" borderId="1" xfId="0" applyFont="1" applyBorder="1" applyAlignment="1" applyProtection="1">
      <alignment horizontal="left" vertical="center"/>
      <protection locked="0"/>
    </xf>
    <xf numFmtId="1" fontId="10" fillId="0" borderId="1" xfId="0" applyNumberFormat="1" applyFont="1" applyBorder="1" applyAlignment="1" applyProtection="1">
      <alignment horizontal="center" vertical="center"/>
      <protection locked="0"/>
    </xf>
    <xf numFmtId="3" fontId="41" fillId="0" borderId="1" xfId="0" applyNumberFormat="1" applyFont="1" applyBorder="1" applyAlignment="1" applyProtection="1">
      <alignment horizontal="center" vertical="center"/>
      <protection locked="0"/>
    </xf>
    <xf numFmtId="2" fontId="41" fillId="33" borderId="1" xfId="0" applyNumberFormat="1" applyFont="1" applyFill="1" applyBorder="1" applyAlignment="1" applyProtection="1">
      <alignment vertical="center"/>
      <protection locked="0"/>
    </xf>
    <xf numFmtId="2" fontId="41" fillId="34" borderId="1" xfId="0" applyNumberFormat="1" applyFont="1" applyFill="1" applyBorder="1" applyAlignment="1" applyProtection="1">
      <alignment vertical="center"/>
      <protection locked="0"/>
    </xf>
    <xf numFmtId="0" fontId="70" fillId="0" borderId="0" xfId="0" applyNumberFormat="1" applyFont="1" applyFill="1" applyBorder="1" applyAlignment="1" applyProtection="1">
      <alignment horizontal="center"/>
      <protection locked="0"/>
    </xf>
    <xf numFmtId="2" fontId="70" fillId="0" borderId="0" xfId="0" applyNumberFormat="1" applyFont="1" applyFill="1" applyBorder="1" applyProtection="1">
      <protection locked="0"/>
    </xf>
    <xf numFmtId="10" fontId="70" fillId="0" borderId="0" xfId="0" applyNumberFormat="1" applyFont="1" applyFill="1" applyBorder="1" applyProtection="1">
      <protection locked="0"/>
    </xf>
    <xf numFmtId="0" fontId="41" fillId="0" borderId="1" xfId="0" applyFont="1" applyBorder="1" applyAlignment="1" applyProtection="1">
      <alignment horizontal="left" vertical="center"/>
      <protection locked="0"/>
    </xf>
    <xf numFmtId="170" fontId="41" fillId="35" borderId="1" xfId="0" applyNumberFormat="1" applyFont="1" applyFill="1" applyBorder="1" applyAlignment="1" applyProtection="1">
      <alignment vertical="center"/>
      <protection locked="0"/>
    </xf>
    <xf numFmtId="170" fontId="41" fillId="28" borderId="1" xfId="0" applyNumberFormat="1" applyFont="1" applyFill="1" applyBorder="1" applyAlignment="1" applyProtection="1">
      <alignment vertical="center"/>
      <protection locked="0"/>
    </xf>
    <xf numFmtId="170" fontId="10" fillId="0"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horizontal="center" vertical="center"/>
      <protection locked="0"/>
    </xf>
    <xf numFmtId="168" fontId="39" fillId="26" borderId="1" xfId="0" applyNumberFormat="1" applyFont="1" applyFill="1" applyBorder="1" applyAlignment="1" applyProtection="1">
      <alignment vertical="center"/>
      <protection locked="0"/>
    </xf>
    <xf numFmtId="0" fontId="10" fillId="36" borderId="1" xfId="0" applyFont="1" applyFill="1" applyBorder="1" applyAlignment="1" applyProtection="1">
      <alignment vertical="center"/>
      <protection locked="0"/>
    </xf>
    <xf numFmtId="167" fontId="10" fillId="36" borderId="1" xfId="0" applyNumberFormat="1" applyFont="1" applyFill="1" applyBorder="1" applyAlignment="1" applyProtection="1">
      <alignment vertical="center"/>
      <protection locked="0"/>
    </xf>
    <xf numFmtId="3" fontId="41" fillId="36" borderId="1" xfId="0" applyNumberFormat="1" applyFont="1" applyFill="1" applyBorder="1" applyAlignment="1" applyProtection="1">
      <alignment horizontal="right" vertical="center"/>
      <protection locked="0"/>
    </xf>
    <xf numFmtId="0" fontId="0" fillId="36" borderId="0" xfId="0" applyFill="1" applyProtection="1">
      <protection locked="0"/>
    </xf>
    <xf numFmtId="2" fontId="10" fillId="36" borderId="1" xfId="0" applyNumberFormat="1" applyFont="1" applyFill="1" applyBorder="1" applyAlignment="1" applyProtection="1">
      <alignment vertical="center"/>
      <protection locked="0"/>
    </xf>
    <xf numFmtId="0" fontId="10" fillId="36" borderId="1" xfId="0" applyFont="1" applyFill="1" applyBorder="1" applyAlignment="1" applyProtection="1">
      <alignment horizontal="left" vertical="center"/>
      <protection locked="0"/>
    </xf>
    <xf numFmtId="172" fontId="10" fillId="36" borderId="1" xfId="0" applyNumberFormat="1" applyFont="1" applyFill="1" applyBorder="1" applyAlignment="1" applyProtection="1">
      <alignment horizontal="left" vertical="center" wrapText="1"/>
      <protection locked="0"/>
    </xf>
    <xf numFmtId="2" fontId="10" fillId="36" borderId="1" xfId="0" applyNumberFormat="1" applyFont="1" applyFill="1" applyBorder="1" applyProtection="1">
      <protection locked="0"/>
    </xf>
    <xf numFmtId="174" fontId="10" fillId="30" borderId="1" xfId="0" applyNumberFormat="1" applyFont="1" applyFill="1" applyBorder="1" applyAlignment="1" applyProtection="1">
      <alignment vertical="center"/>
      <protection locked="0"/>
    </xf>
    <xf numFmtId="1" fontId="10" fillId="30" borderId="1" xfId="0" applyNumberFormat="1" applyFont="1" applyFill="1" applyBorder="1" applyAlignment="1" applyProtection="1">
      <alignment vertical="center"/>
      <protection locked="0"/>
    </xf>
    <xf numFmtId="0" fontId="41" fillId="24" borderId="1" xfId="0" applyFont="1" applyFill="1" applyBorder="1" applyAlignment="1" applyProtection="1">
      <alignment horizontal="left" vertical="center"/>
      <protection locked="0"/>
    </xf>
    <xf numFmtId="2" fontId="10" fillId="37" borderId="1" xfId="0" applyNumberFormat="1" applyFont="1" applyFill="1" applyBorder="1" applyAlignment="1" applyProtection="1">
      <alignment vertical="center"/>
      <protection locked="0"/>
    </xf>
    <xf numFmtId="2" fontId="10" fillId="37" borderId="1" xfId="0" applyNumberFormat="1" applyFont="1" applyFill="1" applyBorder="1" applyProtection="1">
      <protection locked="0"/>
    </xf>
    <xf numFmtId="2" fontId="41" fillId="38" borderId="1" xfId="0" applyNumberFormat="1" applyFont="1" applyFill="1" applyBorder="1" applyAlignment="1" applyProtection="1">
      <alignment vertical="center"/>
      <protection locked="0"/>
    </xf>
    <xf numFmtId="0" fontId="10" fillId="25" borderId="0" xfId="62" applyFont="1" applyFill="1" applyAlignment="1">
      <alignment horizontal="left"/>
    </xf>
    <xf numFmtId="1" fontId="39" fillId="25" borderId="1" xfId="49" applyNumberFormat="1" applyFont="1" applyFill="1" applyBorder="1" applyAlignment="1">
      <alignment horizontal="center" vertical="center"/>
    </xf>
    <xf numFmtId="39" fontId="39" fillId="25" borderId="1" xfId="49" applyNumberFormat="1" applyFont="1" applyFill="1" applyBorder="1" applyAlignment="1">
      <alignment horizontal="center" vertical="center" wrapText="1"/>
    </xf>
    <xf numFmtId="0" fontId="74" fillId="25" borderId="0" xfId="49" applyFont="1" applyFill="1"/>
    <xf numFmtId="14" fontId="10" fillId="0" borderId="0" xfId="2" applyNumberFormat="1" applyFont="1" applyFill="1"/>
    <xf numFmtId="0" fontId="10" fillId="0" borderId="1" xfId="2" applyFont="1" applyBorder="1" applyAlignment="1">
      <alignment horizontal="center" vertical="center" wrapText="1"/>
    </xf>
    <xf numFmtId="0" fontId="10" fillId="0" borderId="1" xfId="2" applyFont="1" applyFill="1" applyBorder="1" applyAlignment="1">
      <alignment horizontal="center" vertical="center" wrapText="1"/>
    </xf>
    <xf numFmtId="167" fontId="41" fillId="0" borderId="1" xfId="2" applyNumberFormat="1" applyFont="1" applyFill="1" applyBorder="1" applyAlignment="1">
      <alignment horizontal="center" vertical="center" wrapText="1"/>
    </xf>
    <xf numFmtId="167" fontId="10" fillId="0" borderId="1" xfId="2"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172" fontId="41" fillId="0" borderId="1" xfId="0" applyNumberFormat="1" applyFont="1" applyFill="1" applyBorder="1" applyAlignment="1" applyProtection="1">
      <alignment horizontal="right" vertical="center" wrapText="1"/>
    </xf>
    <xf numFmtId="172" fontId="39" fillId="0" borderId="1" xfId="0" applyNumberFormat="1" applyFont="1" applyFill="1" applyBorder="1" applyAlignment="1" applyProtection="1">
      <alignment vertical="center"/>
    </xf>
    <xf numFmtId="0" fontId="41" fillId="0" borderId="0" xfId="52" applyFont="1" applyFill="1" applyAlignment="1"/>
    <xf numFmtId="167" fontId="10" fillId="0" borderId="0" xfId="2" applyNumberFormat="1" applyFont="1" applyFill="1"/>
    <xf numFmtId="0" fontId="3" fillId="0" borderId="0" xfId="1" applyFont="1" applyFill="1" applyBorder="1" applyAlignment="1">
      <alignment horizontal="center" vertical="center"/>
    </xf>
    <xf numFmtId="0" fontId="10" fillId="0" borderId="0" xfId="2" applyFont="1" applyFill="1" applyAlignment="1">
      <alignment horizontal="left" vertical="center" wrapText="1"/>
    </xf>
    <xf numFmtId="0" fontId="14" fillId="0" borderId="0" xfId="1" applyFont="1" applyFill="1"/>
    <xf numFmtId="0" fontId="11" fillId="0" borderId="0" xfId="2" applyFont="1" applyFill="1" applyAlignment="1">
      <alignment horizontal="right" vertical="center"/>
    </xf>
    <xf numFmtId="0" fontId="11" fillId="0" borderId="0" xfId="2" applyFont="1" applyFill="1" applyAlignment="1">
      <alignment horizontal="right"/>
    </xf>
    <xf numFmtId="0" fontId="12" fillId="0" borderId="0" xfId="1" applyFont="1" applyFill="1" applyAlignment="1">
      <alignment horizontal="left" vertical="center"/>
    </xf>
    <xf numFmtId="0" fontId="4"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6" fillId="0" borderId="0" xfId="1" applyFont="1" applyFill="1" applyAlignment="1">
      <alignment vertical="center"/>
    </xf>
    <xf numFmtId="0" fontId="3" fillId="0" borderId="0" xfId="1" applyFont="1" applyFill="1" applyAlignment="1">
      <alignment horizontal="center" vertical="center"/>
    </xf>
    <xf numFmtId="0" fontId="7" fillId="0" borderId="0" xfId="1" applyFont="1" applyFill="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horizontal="center" vertical="center" wrapText="1"/>
    </xf>
    <xf numFmtId="0" fontId="6" fillId="0" borderId="0" xfId="1" applyFont="1" applyFill="1" applyBorder="1" applyAlignment="1">
      <alignment vertical="center"/>
    </xf>
    <xf numFmtId="0" fontId="6" fillId="0" borderId="4" xfId="1" applyFont="1" applyFill="1" applyBorder="1" applyAlignment="1">
      <alignment horizontal="left" vertical="center" wrapText="1"/>
    </xf>
    <xf numFmtId="0" fontId="2" fillId="0" borderId="0" xfId="1" applyFill="1" applyBorder="1"/>
    <xf numFmtId="0" fontId="52" fillId="0" borderId="1" xfId="1" applyFont="1" applyFill="1" applyBorder="1" applyAlignment="1">
      <alignment horizontal="left" vertical="center" wrapText="1"/>
    </xf>
    <xf numFmtId="0" fontId="52" fillId="0" borderId="1" xfId="1" applyFont="1" applyFill="1" applyBorder="1" applyAlignment="1">
      <alignment horizontal="center" vertical="center" wrapText="1"/>
    </xf>
    <xf numFmtId="167" fontId="52" fillId="0" borderId="1" xfId="1" applyNumberFormat="1" applyFont="1" applyFill="1" applyBorder="1" applyAlignment="1">
      <alignment horizontal="center" vertical="center"/>
    </xf>
    <xf numFmtId="0" fontId="2" fillId="0" borderId="0" xfId="1" applyFill="1"/>
    <xf numFmtId="0" fontId="10" fillId="0" borderId="2" xfId="62" applyFont="1" applyFill="1" applyBorder="1" applyAlignment="1">
      <alignment horizontal="center" vertical="center"/>
    </xf>
    <xf numFmtId="0" fontId="10" fillId="0" borderId="2" xfId="62" applyFont="1" applyFill="1" applyBorder="1" applyAlignment="1">
      <alignment horizontal="center" vertical="center" wrapText="1"/>
    </xf>
    <xf numFmtId="0" fontId="10" fillId="0" borderId="0" xfId="62" applyFont="1" applyFill="1" applyAlignment="1">
      <alignment horizontal="left"/>
    </xf>
    <xf numFmtId="0" fontId="41" fillId="0" borderId="1" xfId="2" applyFont="1" applyFill="1" applyBorder="1" applyAlignment="1">
      <alignment horizontal="center" vertical="center" wrapText="1"/>
    </xf>
    <xf numFmtId="0" fontId="41" fillId="0" borderId="10" xfId="2" applyFont="1" applyFill="1" applyBorder="1" applyAlignment="1">
      <alignment horizontal="center" vertical="center" wrapText="1"/>
    </xf>
    <xf numFmtId="0" fontId="41"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1" xfId="62" applyNumberFormat="1" applyFont="1" applyFill="1" applyBorder="1" applyAlignment="1">
      <alignment vertical="center"/>
    </xf>
    <xf numFmtId="0" fontId="10" fillId="25" borderId="1" xfId="6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1" fillId="0" borderId="0" xfId="1" applyFont="1" applyFill="1" applyAlignment="1">
      <alignment horizontal="center" vertical="center" wrapText="1"/>
    </xf>
    <xf numFmtId="0" fontId="6" fillId="0" borderId="0" xfId="1" applyFont="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3" fillId="0" borderId="0" xfId="1" applyFont="1" applyFill="1" applyBorder="1" applyAlignment="1">
      <alignment horizontal="center" vertical="center"/>
    </xf>
    <xf numFmtId="0" fontId="7" fillId="0" borderId="0" xfId="1" applyFont="1" applyAlignment="1">
      <alignment horizontal="center" vertical="center" wrapText="1"/>
    </xf>
    <xf numFmtId="0" fontId="38" fillId="0" borderId="1" xfId="1" applyFont="1" applyBorder="1" applyAlignment="1">
      <alignment horizontal="center" vertical="center" wrapText="1"/>
    </xf>
    <xf numFmtId="0" fontId="4" fillId="0" borderId="1" xfId="1" applyFont="1" applyBorder="1" applyAlignment="1">
      <alignment horizontal="center" vertical="center" wrapText="1"/>
    </xf>
    <xf numFmtId="0" fontId="3" fillId="0" borderId="0" xfId="1" applyFont="1" applyAlignment="1">
      <alignment horizontal="center" vertical="center"/>
    </xf>
    <xf numFmtId="0" fontId="6" fillId="0" borderId="20" xfId="1" applyFont="1" applyBorder="1" applyAlignment="1">
      <alignment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49" fontId="10"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10" fillId="0" borderId="20" xfId="62" applyFont="1" applyBorder="1" applyAlignment="1">
      <alignment horizontal="left" vertical="center"/>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0" fontId="41" fillId="0" borderId="10" xfId="62" applyFont="1" applyBorder="1" applyAlignment="1">
      <alignment horizontal="center" vertical="center" wrapText="1"/>
    </xf>
    <xf numFmtId="0" fontId="41" fillId="0" borderId="6"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51" fillId="0" borderId="0" xfId="1" applyFont="1" applyAlignment="1">
      <alignment horizontal="center" vertical="center"/>
    </xf>
    <xf numFmtId="0" fontId="51" fillId="0" borderId="0" xfId="1" applyFont="1" applyAlignment="1">
      <alignment horizontal="center" vertical="center" wrapText="1"/>
    </xf>
    <xf numFmtId="0" fontId="37" fillId="0" borderId="0" xfId="49" applyFont="1" applyFill="1" applyAlignment="1">
      <alignment horizontal="center"/>
    </xf>
    <xf numFmtId="0" fontId="54" fillId="0" borderId="4" xfId="0" applyFont="1" applyBorder="1" applyAlignment="1">
      <alignment horizontal="center" vertical="center"/>
    </xf>
    <xf numFmtId="0" fontId="54" fillId="0" borderId="7" xfId="0" applyFont="1" applyBorder="1" applyAlignment="1">
      <alignment horizontal="center" vertical="center"/>
    </xf>
    <xf numFmtId="0" fontId="54" fillId="0" borderId="3" xfId="0" applyFont="1" applyBorder="1" applyAlignment="1">
      <alignment horizontal="center" vertical="center"/>
    </xf>
    <xf numFmtId="0" fontId="54" fillId="0" borderId="1" xfId="0" applyFont="1" applyBorder="1" applyAlignment="1">
      <alignment horizontal="center" vertical="center"/>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53" fillId="0" borderId="0" xfId="1" applyFont="1" applyAlignment="1">
      <alignment horizontal="center" vertical="center" wrapText="1"/>
    </xf>
    <xf numFmtId="0" fontId="4" fillId="0" borderId="0" xfId="1" applyFont="1" applyAlignment="1">
      <alignment horizontal="center" vertical="center" wrapText="1"/>
    </xf>
    <xf numFmtId="0" fontId="59" fillId="0" borderId="0" xfId="0" applyNumberFormat="1" applyFont="1" applyFill="1" applyBorder="1" applyAlignment="1" applyProtection="1">
      <alignment horizontal="center" vertical="center"/>
      <protection locked="0"/>
    </xf>
    <xf numFmtId="0" fontId="60" fillId="0" borderId="0" xfId="0" applyNumberFormat="1" applyFont="1" applyFill="1" applyBorder="1" applyAlignment="1" applyProtection="1">
      <alignment horizontal="center" vertical="center"/>
      <protection locked="0"/>
    </xf>
    <xf numFmtId="0" fontId="61" fillId="0" borderId="0" xfId="0" applyNumberFormat="1" applyFont="1" applyFill="1" applyBorder="1" applyAlignment="1" applyProtection="1">
      <alignment horizontal="center" vertical="center"/>
      <protection locked="0"/>
    </xf>
    <xf numFmtId="0" fontId="62" fillId="0" borderId="0" xfId="0" applyNumberFormat="1" applyFont="1" applyFill="1" applyBorder="1" applyAlignment="1" applyProtection="1">
      <alignment horizontal="center" vertical="center"/>
      <protection locked="0"/>
    </xf>
    <xf numFmtId="0" fontId="44" fillId="0" borderId="1" xfId="0" applyFont="1" applyFill="1" applyBorder="1" applyAlignment="1" applyProtection="1">
      <alignment horizontal="left" vertical="top"/>
      <protection locked="0"/>
    </xf>
    <xf numFmtId="0" fontId="61" fillId="0" borderId="0" xfId="0" applyNumberFormat="1" applyFont="1" applyFill="1" applyBorder="1" applyAlignment="1" applyProtection="1">
      <alignment horizontal="center" vertical="center" wrapText="1"/>
      <protection locked="0"/>
    </xf>
    <xf numFmtId="0" fontId="63" fillId="0" borderId="0" xfId="0" applyNumberFormat="1" applyFont="1" applyFill="1" applyBorder="1" applyAlignment="1" applyProtection="1">
      <alignment horizontal="center" vertical="center"/>
      <protection locked="0"/>
    </xf>
    <xf numFmtId="0" fontId="40" fillId="0" borderId="1" xfId="0" applyFont="1" applyFill="1" applyBorder="1" applyAlignment="1" applyProtection="1">
      <alignment horizontal="center" vertical="center"/>
      <protection locked="0"/>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0" xfId="2" applyFont="1" applyFill="1" applyAlignment="1">
      <alignment horizontal="center" vertical="top"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Alignment="1">
      <alignment horizontal="center"/>
    </xf>
    <xf numFmtId="0" fontId="41" fillId="0" borderId="0" xfId="2" applyFont="1" applyFill="1" applyAlignment="1">
      <alignment horizontal="center"/>
    </xf>
    <xf numFmtId="0" fontId="41" fillId="0" borderId="9" xfId="2" applyFont="1" applyFill="1" applyBorder="1" applyAlignment="1">
      <alignment horizontal="center" vertical="center"/>
    </xf>
    <xf numFmtId="0" fontId="41" fillId="0" borderId="22" xfId="2" applyFont="1" applyFill="1" applyBorder="1" applyAlignment="1">
      <alignment horizontal="center" vertical="center"/>
    </xf>
    <xf numFmtId="0" fontId="41" fillId="0" borderId="9" xfId="52" applyFont="1" applyFill="1" applyBorder="1" applyAlignment="1">
      <alignment horizontal="center" vertical="center" wrapText="1"/>
    </xf>
    <xf numFmtId="0" fontId="41" fillId="0" borderId="8"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1" xfId="5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42" fillId="0" borderId="10"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5" fillId="0" borderId="0" xfId="49" applyFont="1" applyAlignment="1">
      <alignment horizontal="center"/>
    </xf>
    <xf numFmtId="0" fontId="35" fillId="0" borderId="0" xfId="49" applyFont="1" applyFill="1" applyAlignment="1">
      <alignment horizontal="center"/>
    </xf>
    <xf numFmtId="0" fontId="40" fillId="0" borderId="0" xfId="2" applyFont="1" applyFill="1" applyAlignment="1">
      <alignment horizontal="center" vertical="center" wrapText="1"/>
    </xf>
    <xf numFmtId="0" fontId="40" fillId="0" borderId="0" xfId="2" applyFont="1" applyFill="1" applyAlignment="1">
      <alignment horizontal="center" vertical="center"/>
    </xf>
    <xf numFmtId="0" fontId="47" fillId="0" borderId="0" xfId="2" applyFont="1" applyFill="1" applyAlignment="1">
      <alignment horizontal="center"/>
    </xf>
    <xf numFmtId="0" fontId="50" fillId="0" borderId="0" xfId="1" applyFont="1" applyAlignment="1">
      <alignment horizontal="center" vertical="center"/>
    </xf>
    <xf numFmtId="0" fontId="46" fillId="0" borderId="1" xfId="45" applyFont="1" applyFill="1" applyBorder="1" applyAlignment="1">
      <alignment horizontal="left" vertical="center" wrapText="1"/>
    </xf>
    <xf numFmtId="1" fontId="10" fillId="0"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46" fillId="0" borderId="2" xfId="45" applyFont="1" applyFill="1" applyBorder="1" applyAlignment="1">
      <alignment horizontal="left" vertical="center" wrapText="1"/>
    </xf>
    <xf numFmtId="0" fontId="46" fillId="0" borderId="2" xfId="45" applyFont="1" applyFill="1" applyBorder="1" applyAlignment="1">
      <alignment horizontal="center" vertical="center" wrapText="1"/>
    </xf>
    <xf numFmtId="0" fontId="46" fillId="0" borderId="1" xfId="45"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10" xfId="67"/>
    <cellStyle name="Обычный 12 2" xfId="40"/>
    <cellStyle name="Обычный 2" xfId="3"/>
    <cellStyle name="Обычный 2 2" xfId="62"/>
    <cellStyle name="Обычный 2 3" xfId="69"/>
    <cellStyle name="Обычный 2 4"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8E-2"/>
        </c:manualLayout>
      </c:layout>
      <c:spPr>
        <a:noFill/>
        <a:ln w="25400">
          <a:noFill/>
        </a:ln>
      </c:spPr>
    </c:title>
    <c:plotArea>
      <c:layout>
        <c:manualLayout>
          <c:layoutTarget val="inner"/>
          <c:xMode val="edge"/>
          <c:yMode val="edge"/>
          <c:x val="0.17982942779634722"/>
          <c:y val="9.9557370143548957E-2"/>
          <c:w val="0.77652950922849429"/>
          <c:h val="0.804425434475018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29302528"/>
        <c:axId val="129304064"/>
      </c:lineChart>
      <c:catAx>
        <c:axId val="129302528"/>
        <c:scaling>
          <c:orientation val="minMax"/>
        </c:scaling>
        <c:axPos val="b"/>
        <c:numFmt formatCode="General" sourceLinked="1"/>
        <c:tickLblPos val="nextTo"/>
        <c:crossAx val="129304064"/>
        <c:crosses val="autoZero"/>
        <c:auto val="1"/>
        <c:lblAlgn val="ctr"/>
        <c:lblOffset val="100"/>
      </c:catAx>
      <c:valAx>
        <c:axId val="129304064"/>
        <c:scaling>
          <c:orientation val="minMax"/>
        </c:scaling>
        <c:axPos val="l"/>
        <c:majorGridlines/>
        <c:numFmt formatCode="General" sourceLinked="1"/>
        <c:tickLblPos val="nextTo"/>
        <c:txPr>
          <a:bodyPr/>
          <a:lstStyle/>
          <a:p>
            <a:pPr>
              <a:defRPr sz="700"/>
            </a:pPr>
            <a:endParaRPr lang="ru-RU"/>
          </a:p>
        </c:txPr>
        <c:crossAx val="129302528"/>
        <c:crosses val="autoZero"/>
        <c:crossBetween val="between"/>
      </c:valAx>
    </c:plotArea>
    <c:legend>
      <c:legendPos val="r"/>
      <c:layout>
        <c:manualLayout>
          <c:xMode val="edge"/>
          <c:yMode val="edge"/>
          <c:x val="0.11011904761904685"/>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55" l="0.70000000000000062" r="0.70000000000000062" t="0.75000000000000655"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ru-RU"/>
  <c:chart>
    <c:plotArea>
      <c:layout>
        <c:manualLayout>
          <c:layoutTarget val="inner"/>
          <c:xMode val="edge"/>
          <c:yMode val="edge"/>
          <c:x val="5.9565498797008502E-2"/>
          <c:y val="4.5116511689222434E-2"/>
          <c:w val="0.9044591621200665"/>
          <c:h val="0.79671353590484439"/>
        </c:manualLayout>
      </c:layout>
      <c:lineChart>
        <c:grouping val="standard"/>
        <c:ser>
          <c:idx val="1"/>
          <c:order val="0"/>
          <c:tx>
            <c:strRef>
              <c:f>'[2]5. Анализ эконом эфф'!$A$73</c:f>
              <c:strCache>
                <c:ptCount val="1"/>
                <c:pt idx="0">
                  <c:v>Накопленный чистый денежный поток</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эфф'!$B$73:$X$73</c:f>
              <c:numCache>
                <c:formatCode>General</c:formatCode>
                <c:ptCount val="23"/>
                <c:pt idx="0">
                  <c:v>-562097.53588135599</c:v>
                </c:pt>
                <c:pt idx="1">
                  <c:v>-534122.13720484183</c:v>
                </c:pt>
                <c:pt idx="2">
                  <c:v>-494356.70813461032</c:v>
                </c:pt>
                <c:pt idx="3">
                  <c:v>-431601.71571841993</c:v>
                </c:pt>
                <c:pt idx="4">
                  <c:v>-323114.39972594287</c:v>
                </c:pt>
                <c:pt idx="5">
                  <c:v>-194779.85984960647</c:v>
                </c:pt>
                <c:pt idx="6">
                  <c:v>-173256.14596133903</c:v>
                </c:pt>
                <c:pt idx="7">
                  <c:v>-25343.07060824128</c:v>
                </c:pt>
                <c:pt idx="8">
                  <c:v>159468.7924866032</c:v>
                </c:pt>
                <c:pt idx="9">
                  <c:v>394519.75564991252</c:v>
                </c:pt>
                <c:pt idx="10">
                  <c:v>636320.51639318443</c:v>
                </c:pt>
                <c:pt idx="11">
                  <c:v>885076.2238313423</c:v>
                </c:pt>
                <c:pt idx="12">
                  <c:v>1140998.3886114599</c:v>
                </c:pt>
                <c:pt idx="13">
                  <c:v>1404305.0858707635</c:v>
                </c:pt>
                <c:pt idx="14">
                  <c:v>1675221.1649131787</c:v>
                </c:pt>
                <c:pt idx="15">
                  <c:v>1953978.4658366768</c:v>
                </c:pt>
                <c:pt idx="16">
                  <c:v>2240816.043352087</c:v>
                </c:pt>
                <c:pt idx="17">
                  <c:v>2535980.3980427575</c:v>
                </c:pt>
                <c:pt idx="18">
                  <c:v>2839725.7153235022</c:v>
                </c:pt>
                <c:pt idx="19">
                  <c:v>3152314.1123666698</c:v>
                </c:pt>
                <c:pt idx="20">
                  <c:v>3474015.8932729112</c:v>
                </c:pt>
                <c:pt idx="21">
                  <c:v>3804660.6217562961</c:v>
                </c:pt>
                <c:pt idx="22">
                  <c:v>4144922.930585525</c:v>
                </c:pt>
              </c:numCache>
            </c:numRef>
          </c:val>
          <c:extLst xmlns:c16r2="http://schemas.microsoft.com/office/drawing/2015/06/chart">
            <c:ext xmlns:c16="http://schemas.microsoft.com/office/drawing/2014/chart" uri="{C3380CC4-5D6E-409C-BE32-E72D297353CC}">
              <c16:uniqueId val="{00000000-A810-42C1-81DA-9FCCA5DA0825}"/>
            </c:ext>
          </c:extLst>
        </c:ser>
        <c:ser>
          <c:idx val="0"/>
          <c:order val="1"/>
          <c:tx>
            <c:strRef>
              <c:f>'[2]5. Анализ эконом эфф'!$A$75</c:f>
              <c:strCache>
                <c:ptCount val="1"/>
                <c:pt idx="0">
                  <c:v>Дисконтированный денежный поток нарастающим итогом (PV)</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эфф'!$B$75:$X$75</c:f>
              <c:numCache>
                <c:formatCode>General</c:formatCode>
                <c:ptCount val="23"/>
                <c:pt idx="0">
                  <c:v>-562097.53588135599</c:v>
                </c:pt>
                <c:pt idx="1">
                  <c:v>27975.398676514131</c:v>
                </c:pt>
                <c:pt idx="2">
                  <c:v>39765.429070231497</c:v>
                </c:pt>
                <c:pt idx="3">
                  <c:v>56730.240839080107</c:v>
                </c:pt>
                <c:pt idx="4">
                  <c:v>88656.719319560012</c:v>
                </c:pt>
                <c:pt idx="5">
                  <c:v>94807.478328739395</c:v>
                </c:pt>
                <c:pt idx="6">
                  <c:v>14374.163943515898</c:v>
                </c:pt>
                <c:pt idx="7">
                  <c:v>89297.293514210236</c:v>
                </c:pt>
                <c:pt idx="8">
                  <c:v>100862.08008387315</c:v>
                </c:pt>
                <c:pt idx="9">
                  <c:v>115964.8728638754</c:v>
                </c:pt>
                <c:pt idx="10">
                  <c:v>107842.12323430595</c:v>
                </c:pt>
                <c:pt idx="11">
                  <c:v>100292.89480676198</c:v>
                </c:pt>
                <c:pt idx="12">
                  <c:v>93276.310479076637</c:v>
                </c:pt>
                <c:pt idx="13">
                  <c:v>86754.439877892422</c:v>
                </c:pt>
                <c:pt idx="14">
                  <c:v>80692.083982502663</c:v>
                </c:pt>
                <c:pt idx="15">
                  <c:v>75056.57575523117</c:v>
                </c:pt>
                <c:pt idx="16">
                  <c:v>69817.595565059921</c:v>
                </c:pt>
                <c:pt idx="17">
                  <c:v>64947.00028528765</c:v>
                </c:pt>
                <c:pt idx="18">
                  <c:v>60418.665032592056</c:v>
                </c:pt>
                <c:pt idx="19">
                  <c:v>56208.336594595043</c:v>
                </c:pt>
                <c:pt idx="20">
                  <c:v>52293.497666445794</c:v>
                </c:pt>
                <c:pt idx="21">
                  <c:v>48587.23383523403</c:v>
                </c:pt>
                <c:pt idx="22">
                  <c:v>45200.242196227977</c:v>
                </c:pt>
              </c:numCache>
            </c:numRef>
          </c:val>
          <c:extLst xmlns:c16r2="http://schemas.microsoft.com/office/drawing/2015/06/chart">
            <c:ext xmlns:c16="http://schemas.microsoft.com/office/drawing/2014/chart" uri="{C3380CC4-5D6E-409C-BE32-E72D297353CC}">
              <c16:uniqueId val="{00000001-A810-42C1-81DA-9FCCA5DA0825}"/>
            </c:ext>
          </c:extLst>
        </c:ser>
        <c:marker val="1"/>
        <c:axId val="129490304"/>
        <c:axId val="129492480"/>
      </c:lineChart>
      <c:catAx>
        <c:axId val="129490304"/>
        <c:scaling>
          <c:orientation val="minMax"/>
        </c:scaling>
        <c:axPos val="b"/>
        <c:majorGridlines/>
        <c:title>
          <c:tx>
            <c:rich>
              <a:bodyPr/>
              <a:lstStyle/>
              <a:p>
                <a:pPr>
                  <a:defRPr sz="600"/>
                </a:pPr>
                <a:r>
                  <a:rPr lang="ru-RU" sz="1100" b="1" i="0" baseline="0">
                    <a:effectLst/>
                    <a:latin typeface="Times New Roman" panose="02020603050405020304" pitchFamily="18" charset="0"/>
                    <a:cs typeface="Times New Roman" panose="02020603050405020304" pitchFamily="18" charset="0"/>
                  </a:rPr>
                  <a:t>Период</a:t>
                </a:r>
                <a:endParaRPr lang="ru-RU" sz="600">
                  <a:effectLst/>
                  <a:latin typeface="Times New Roman" panose="02020603050405020304" pitchFamily="18" charset="0"/>
                  <a:cs typeface="Times New Roman" panose="02020603050405020304" pitchFamily="18" charset="0"/>
                </a:endParaRPr>
              </a:p>
            </c:rich>
          </c:tx>
        </c:title>
        <c:numFmt formatCode="General" sourceLinked="1"/>
        <c:tickLblPos val="nextTo"/>
        <c:spPr>
          <a:ln w="25400">
            <a:solidFill>
              <a:schemeClr val="tx1"/>
            </a:solidFill>
          </a:ln>
        </c:spPr>
        <c:crossAx val="129492480"/>
        <c:crosses val="autoZero"/>
        <c:auto val="1"/>
        <c:lblAlgn val="ctr"/>
        <c:lblOffset val="100"/>
      </c:catAx>
      <c:valAx>
        <c:axId val="129492480"/>
        <c:scaling>
          <c:orientation val="minMax"/>
        </c:scaling>
        <c:axPos val="l"/>
        <c:majorGridlines/>
        <c:title>
          <c:tx>
            <c:rich>
              <a:bodyPr rot="-5400000" vert="horz"/>
              <a:lstStyle/>
              <a:p>
                <a:pPr algn="ctr" rtl="0">
                  <a:defRPr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ru-RU"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rPr>
                  <a:t>Денежный поток на собственный капитал, тыс. руб.</a:t>
                </a:r>
              </a:p>
            </c:rich>
          </c:tx>
          <c:layout>
            <c:manualLayout>
              <c:xMode val="edge"/>
              <c:yMode val="edge"/>
              <c:x val="6.2986605882255934E-3"/>
              <c:y val="0.12451243942017327"/>
            </c:manualLayout>
          </c:layout>
        </c:title>
        <c:numFmt formatCode="General" sourceLinked="1"/>
        <c:tickLblPos val="nextTo"/>
        <c:crossAx val="129490304"/>
        <c:crosses val="autoZero"/>
        <c:crossBetween val="between"/>
      </c:valAx>
      <c:spPr>
        <a:noFill/>
        <a:ln w="25400">
          <a:noFill/>
        </a:ln>
      </c:spPr>
    </c:plotArea>
    <c:legend>
      <c:legendPos val="b"/>
      <c:layout>
        <c:manualLayout>
          <c:xMode val="edge"/>
          <c:yMode val="edge"/>
          <c:x val="0.32371506143292805"/>
          <c:y val="0.93979401552620212"/>
          <c:w val="0.34867661960368868"/>
          <c:h val="5.8526765610820063E-2"/>
        </c:manualLayout>
      </c:layout>
    </c:legend>
    <c:dispBlanksAs val="gap"/>
  </c:chart>
  <c:spPr>
    <a:ln>
      <a:no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5157537" y="10015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237925</xdr:colOff>
      <xdr:row>20</xdr:row>
      <xdr:rowOff>163286</xdr:rowOff>
    </xdr:from>
    <xdr:to>
      <xdr:col>24</xdr:col>
      <xdr:colOff>802823</xdr:colOff>
      <xdr:row>36</xdr:row>
      <xdr:rowOff>118021</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48;&#1058;&#1045;&#1056;/2021/&#1048;&#1055;%202021-2024/&#1057;&#1055;&#1041;/&#1040;&#1040;&#1040;/&#1087;&#1088;&#1080;&#1084;&#1077;&#1088;/F_10070078000_&#1055;&#1072;&#1089;&#1087;&#1086;&#1088;&#1090;%20&#1048;&#105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3">
          <cell r="B63" t="str">
            <v>до 2020</v>
          </cell>
          <cell r="C63">
            <v>2020</v>
          </cell>
          <cell r="D63">
            <v>2021</v>
          </cell>
          <cell r="E63">
            <v>2022</v>
          </cell>
          <cell r="F63">
            <v>2023</v>
          </cell>
          <cell r="G63">
            <v>2024</v>
          </cell>
          <cell r="H63">
            <v>2025</v>
          </cell>
          <cell r="I63">
            <v>2026</v>
          </cell>
          <cell r="J63">
            <v>2027</v>
          </cell>
          <cell r="K63">
            <v>2028</v>
          </cell>
          <cell r="L63">
            <v>2029</v>
          </cell>
          <cell r="M63">
            <v>2030</v>
          </cell>
          <cell r="N63">
            <v>2031</v>
          </cell>
          <cell r="O63">
            <v>2032</v>
          </cell>
          <cell r="P63">
            <v>2033</v>
          </cell>
          <cell r="Q63">
            <v>2034</v>
          </cell>
          <cell r="R63">
            <v>2035</v>
          </cell>
          <cell r="S63">
            <v>2036</v>
          </cell>
          <cell r="T63">
            <v>2037</v>
          </cell>
          <cell r="U63">
            <v>2038</v>
          </cell>
          <cell r="V63">
            <v>2039</v>
          </cell>
          <cell r="W63">
            <v>2040</v>
          </cell>
          <cell r="X63">
            <v>2041</v>
          </cell>
        </row>
        <row r="73">
          <cell r="A73" t="str">
            <v>Накопленный чистый денежный поток</v>
          </cell>
          <cell r="B73">
            <v>-562097.53588135599</v>
          </cell>
          <cell r="C73">
            <v>-534122.13720484183</v>
          </cell>
          <cell r="D73">
            <v>-494356.70813461032</v>
          </cell>
          <cell r="E73">
            <v>-431601.71571841993</v>
          </cell>
          <cell r="F73">
            <v>-323114.39972594287</v>
          </cell>
          <cell r="G73">
            <v>-194779.85984960647</v>
          </cell>
          <cell r="H73">
            <v>-173256.14596133903</v>
          </cell>
          <cell r="I73">
            <v>-25343.07060824128</v>
          </cell>
          <cell r="J73">
            <v>159468.7924866032</v>
          </cell>
          <cell r="K73">
            <v>394519.75564991252</v>
          </cell>
          <cell r="L73">
            <v>636320.51639318443</v>
          </cell>
          <cell r="M73">
            <v>885076.2238313423</v>
          </cell>
          <cell r="N73">
            <v>1140998.3886114599</v>
          </cell>
          <cell r="O73">
            <v>1404305.0858707635</v>
          </cell>
          <cell r="P73">
            <v>1675221.1649131787</v>
          </cell>
          <cell r="Q73">
            <v>1953978.4658366768</v>
          </cell>
          <cell r="R73">
            <v>2240816.043352087</v>
          </cell>
          <cell r="S73">
            <v>2535980.3980427575</v>
          </cell>
          <cell r="T73">
            <v>2839725.7153235022</v>
          </cell>
          <cell r="U73">
            <v>3152314.1123666698</v>
          </cell>
          <cell r="V73">
            <v>3474015.8932729112</v>
          </cell>
          <cell r="W73">
            <v>3804660.6217562961</v>
          </cell>
          <cell r="X73">
            <v>4144922.930585525</v>
          </cell>
        </row>
        <row r="75">
          <cell r="A75" t="str">
            <v>Дисконтированный денежный поток нарастающим итогом (PV)</v>
          </cell>
          <cell r="B75">
            <v>-562097.53588135599</v>
          </cell>
          <cell r="C75">
            <v>27975.398676514131</v>
          </cell>
          <cell r="D75">
            <v>39765.429070231497</v>
          </cell>
          <cell r="E75">
            <v>56730.240839080107</v>
          </cell>
          <cell r="F75">
            <v>88656.719319560012</v>
          </cell>
          <cell r="G75">
            <v>94807.478328739395</v>
          </cell>
          <cell r="H75">
            <v>14374.163943515898</v>
          </cell>
          <cell r="I75">
            <v>89297.293514210236</v>
          </cell>
          <cell r="J75">
            <v>100862.08008387315</v>
          </cell>
          <cell r="K75">
            <v>115964.8728638754</v>
          </cell>
          <cell r="L75">
            <v>107842.12323430595</v>
          </cell>
          <cell r="M75">
            <v>100292.89480676198</v>
          </cell>
          <cell r="N75">
            <v>93276.310479076637</v>
          </cell>
          <cell r="O75">
            <v>86754.439877892422</v>
          </cell>
          <cell r="P75">
            <v>80692.083982502663</v>
          </cell>
          <cell r="Q75">
            <v>75056.57575523117</v>
          </cell>
          <cell r="R75">
            <v>69817.595565059921</v>
          </cell>
          <cell r="S75">
            <v>64947.00028528765</v>
          </cell>
          <cell r="T75">
            <v>60418.665032592056</v>
          </cell>
          <cell r="U75">
            <v>56208.336594595043</v>
          </cell>
          <cell r="V75">
            <v>52293.497666445794</v>
          </cell>
          <cell r="W75">
            <v>48587.23383523403</v>
          </cell>
          <cell r="X75">
            <v>45200.242196227977</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Лист1">
    <tabColor rgb="FF92D050"/>
    <pageSetUpPr fitToPage="1"/>
  </sheetPr>
  <dimension ref="A1:V338"/>
  <sheetViews>
    <sheetView tabSelected="1" view="pageBreakPreview" zoomScale="60" workbookViewId="0">
      <selection activeCell="F26" sqref="F26"/>
    </sheetView>
  </sheetViews>
  <sheetFormatPr defaultRowHeight="15"/>
  <cols>
    <col min="1" max="1" width="6.140625" style="344" customWidth="1"/>
    <col min="2" max="2" width="53.5703125" style="344" customWidth="1"/>
    <col min="3" max="3" width="91.42578125" style="344" customWidth="1"/>
    <col min="4" max="4" width="12" style="344"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326"/>
      <c r="B1" s="14"/>
      <c r="C1" s="327" t="s">
        <v>64</v>
      </c>
      <c r="D1" s="14"/>
      <c r="F1" s="14"/>
      <c r="G1" s="14"/>
    </row>
    <row r="2" spans="1:22" s="10" customFormat="1" ht="18.75" customHeight="1">
      <c r="A2" s="326"/>
      <c r="B2" s="14"/>
      <c r="C2" s="328" t="s">
        <v>6</v>
      </c>
      <c r="D2" s="14"/>
      <c r="F2" s="14"/>
      <c r="G2" s="14"/>
    </row>
    <row r="3" spans="1:22" s="10" customFormat="1" ht="18.75">
      <c r="A3" s="329"/>
      <c r="B3" s="14"/>
      <c r="C3" s="328" t="s">
        <v>63</v>
      </c>
      <c r="D3" s="14"/>
      <c r="F3" s="14"/>
      <c r="G3" s="14"/>
    </row>
    <row r="4" spans="1:22" s="10" customFormat="1" ht="18.75">
      <c r="A4" s="329"/>
      <c r="B4" s="14"/>
      <c r="C4" s="14"/>
      <c r="D4" s="14"/>
      <c r="F4" s="14"/>
      <c r="G4" s="14"/>
      <c r="H4" s="13"/>
    </row>
    <row r="5" spans="1:22" s="10" customFormat="1" ht="15.75">
      <c r="A5" s="359" t="s">
        <v>539</v>
      </c>
      <c r="B5" s="359"/>
      <c r="C5" s="359"/>
      <c r="D5" s="115"/>
      <c r="E5" s="115"/>
      <c r="F5" s="115"/>
      <c r="G5" s="115"/>
      <c r="H5" s="115"/>
      <c r="I5" s="115"/>
      <c r="J5" s="115"/>
    </row>
    <row r="6" spans="1:22" s="10" customFormat="1" ht="18.75">
      <c r="A6" s="329"/>
      <c r="B6" s="14"/>
      <c r="C6" s="14"/>
      <c r="D6" s="14"/>
      <c r="F6" s="14"/>
      <c r="G6" s="14"/>
      <c r="H6" s="13"/>
    </row>
    <row r="7" spans="1:22" s="10" customFormat="1" ht="18.75">
      <c r="A7" s="363" t="s">
        <v>5</v>
      </c>
      <c r="B7" s="363"/>
      <c r="C7" s="363"/>
      <c r="D7" s="330"/>
      <c r="E7" s="11"/>
      <c r="F7" s="11"/>
      <c r="G7" s="11"/>
      <c r="H7" s="11"/>
      <c r="I7" s="11"/>
      <c r="J7" s="11"/>
      <c r="K7" s="11"/>
      <c r="L7" s="11"/>
      <c r="M7" s="11"/>
      <c r="N7" s="11"/>
      <c r="O7" s="11"/>
      <c r="P7" s="11"/>
      <c r="Q7" s="11"/>
      <c r="R7" s="11"/>
      <c r="S7" s="11"/>
      <c r="T7" s="11"/>
      <c r="U7" s="11"/>
      <c r="V7" s="11"/>
    </row>
    <row r="8" spans="1:22" s="10" customFormat="1" ht="24.75" customHeight="1">
      <c r="A8" s="331"/>
      <c r="B8" s="331"/>
      <c r="C8" s="331"/>
      <c r="D8" s="331"/>
      <c r="E8" s="12"/>
      <c r="F8" s="12"/>
      <c r="G8" s="12"/>
      <c r="H8" s="12"/>
      <c r="I8" s="11"/>
      <c r="J8" s="11"/>
      <c r="K8" s="11"/>
      <c r="L8" s="11"/>
      <c r="M8" s="11"/>
      <c r="N8" s="11"/>
      <c r="O8" s="11"/>
      <c r="P8" s="11"/>
      <c r="Q8" s="11"/>
      <c r="R8" s="11"/>
      <c r="S8" s="11"/>
      <c r="T8" s="11"/>
      <c r="U8" s="11"/>
      <c r="V8" s="11"/>
    </row>
    <row r="9" spans="1:22" s="10" customFormat="1" ht="33.75" customHeight="1">
      <c r="A9" s="361" t="s">
        <v>540</v>
      </c>
      <c r="B9" s="361"/>
      <c r="C9" s="361"/>
      <c r="D9" s="332"/>
      <c r="E9" s="6"/>
      <c r="F9" s="6"/>
      <c r="G9" s="6"/>
      <c r="H9" s="6"/>
      <c r="I9" s="11"/>
      <c r="J9" s="11"/>
      <c r="K9" s="11"/>
      <c r="L9" s="11"/>
      <c r="M9" s="11"/>
      <c r="N9" s="11"/>
      <c r="O9" s="11"/>
      <c r="P9" s="11"/>
      <c r="Q9" s="11"/>
      <c r="R9" s="11"/>
      <c r="S9" s="11"/>
      <c r="T9" s="11"/>
      <c r="U9" s="11"/>
      <c r="V9" s="11"/>
    </row>
    <row r="10" spans="1:22" s="10" customFormat="1" ht="18.75">
      <c r="A10" s="360" t="s">
        <v>4</v>
      </c>
      <c r="B10" s="360"/>
      <c r="C10" s="360"/>
      <c r="D10" s="333"/>
      <c r="E10" s="4"/>
      <c r="F10" s="4"/>
      <c r="G10" s="4"/>
      <c r="H10" s="4"/>
      <c r="I10" s="11"/>
      <c r="J10" s="11"/>
      <c r="K10" s="11"/>
      <c r="L10" s="11"/>
      <c r="M10" s="11"/>
      <c r="N10" s="11"/>
      <c r="O10" s="11"/>
      <c r="P10" s="11"/>
      <c r="Q10" s="11"/>
      <c r="R10" s="11"/>
      <c r="S10" s="11"/>
      <c r="T10" s="11"/>
      <c r="U10" s="11"/>
      <c r="V10" s="11"/>
    </row>
    <row r="11" spans="1:22" s="10" customFormat="1" ht="18.75">
      <c r="A11" s="331"/>
      <c r="B11" s="331"/>
      <c r="C11" s="331"/>
      <c r="D11" s="331"/>
      <c r="E11" s="12"/>
      <c r="F11" s="12"/>
      <c r="G11" s="12"/>
      <c r="H11" s="12"/>
      <c r="I11" s="11"/>
      <c r="J11" s="11"/>
      <c r="K11" s="11"/>
      <c r="L11" s="11"/>
      <c r="M11" s="11"/>
      <c r="N11" s="11"/>
      <c r="O11" s="11"/>
      <c r="P11" s="11"/>
      <c r="Q11" s="11"/>
      <c r="R11" s="11"/>
      <c r="S11" s="11"/>
      <c r="T11" s="11"/>
      <c r="U11" s="11"/>
      <c r="V11" s="11"/>
    </row>
    <row r="12" spans="1:22" s="10" customFormat="1" ht="18.75">
      <c r="A12" s="362" t="s">
        <v>552</v>
      </c>
      <c r="B12" s="362"/>
      <c r="C12" s="362"/>
      <c r="D12" s="332"/>
      <c r="E12" s="6"/>
      <c r="F12" s="6"/>
      <c r="G12" s="6"/>
      <c r="H12" s="6"/>
      <c r="I12" s="11"/>
      <c r="J12" s="11"/>
      <c r="K12" s="11"/>
      <c r="L12" s="11"/>
      <c r="M12" s="11"/>
      <c r="N12" s="11"/>
      <c r="O12" s="11"/>
      <c r="P12" s="11"/>
      <c r="Q12" s="11"/>
      <c r="R12" s="11"/>
      <c r="S12" s="11"/>
      <c r="T12" s="11"/>
      <c r="U12" s="11"/>
      <c r="V12" s="11"/>
    </row>
    <row r="13" spans="1:22" s="10" customFormat="1" ht="18.75">
      <c r="A13" s="360" t="s">
        <v>3</v>
      </c>
      <c r="B13" s="360"/>
      <c r="C13" s="360"/>
      <c r="D13" s="333"/>
      <c r="E13" s="4"/>
      <c r="F13" s="4"/>
      <c r="G13" s="4"/>
      <c r="H13" s="4"/>
      <c r="I13" s="11"/>
      <c r="J13" s="11"/>
      <c r="K13" s="11"/>
      <c r="L13" s="11"/>
      <c r="M13" s="11"/>
      <c r="N13" s="11"/>
      <c r="O13" s="11"/>
      <c r="P13" s="11"/>
      <c r="Q13" s="11"/>
      <c r="R13" s="11"/>
      <c r="S13" s="11"/>
      <c r="T13" s="11"/>
      <c r="U13" s="11"/>
      <c r="V13" s="11"/>
    </row>
    <row r="14" spans="1:22" s="7" customFormat="1" ht="15.75" customHeight="1">
      <c r="A14" s="324"/>
      <c r="B14" s="324"/>
      <c r="C14" s="324"/>
      <c r="D14" s="324"/>
      <c r="E14" s="8"/>
      <c r="F14" s="8"/>
      <c r="G14" s="8"/>
      <c r="H14" s="8"/>
      <c r="I14" s="8"/>
      <c r="J14" s="8"/>
      <c r="K14" s="8"/>
      <c r="L14" s="8"/>
      <c r="M14" s="8"/>
      <c r="N14" s="8"/>
      <c r="O14" s="8"/>
      <c r="P14" s="8"/>
      <c r="Q14" s="8"/>
      <c r="R14" s="8"/>
      <c r="S14" s="8"/>
      <c r="T14" s="8"/>
      <c r="U14" s="8"/>
      <c r="V14" s="8"/>
    </row>
    <row r="15" spans="1:22" s="2" customFormat="1" ht="90" customHeight="1">
      <c r="A15" s="364" t="s">
        <v>553</v>
      </c>
      <c r="B15" s="364"/>
      <c r="C15" s="364"/>
      <c r="D15" s="332"/>
      <c r="E15" s="6"/>
      <c r="F15" s="6"/>
      <c r="G15" s="6"/>
      <c r="H15" s="6"/>
      <c r="I15" s="6"/>
      <c r="J15" s="6"/>
      <c r="K15" s="6"/>
      <c r="L15" s="6"/>
      <c r="M15" s="6"/>
      <c r="N15" s="6"/>
      <c r="O15" s="6"/>
      <c r="P15" s="6"/>
      <c r="Q15" s="6"/>
      <c r="R15" s="6"/>
      <c r="S15" s="6"/>
      <c r="T15" s="6"/>
      <c r="U15" s="6"/>
      <c r="V15" s="6"/>
    </row>
    <row r="16" spans="1:22" s="2" customFormat="1" ht="15" customHeight="1">
      <c r="A16" s="360" t="s">
        <v>2</v>
      </c>
      <c r="B16" s="360"/>
      <c r="C16" s="360"/>
      <c r="D16" s="333"/>
      <c r="E16" s="4"/>
      <c r="F16" s="4"/>
      <c r="G16" s="4"/>
      <c r="H16" s="4"/>
      <c r="I16" s="4"/>
      <c r="J16" s="4"/>
      <c r="K16" s="4"/>
      <c r="L16" s="4"/>
      <c r="M16" s="4"/>
      <c r="N16" s="4"/>
      <c r="O16" s="4"/>
      <c r="P16" s="4"/>
      <c r="Q16" s="4"/>
      <c r="R16" s="4"/>
      <c r="S16" s="4"/>
      <c r="T16" s="4"/>
      <c r="U16" s="4"/>
      <c r="V16" s="4"/>
    </row>
    <row r="17" spans="1:22" s="2" customFormat="1" ht="15" customHeight="1">
      <c r="A17" s="334"/>
      <c r="B17" s="334"/>
      <c r="C17" s="334"/>
      <c r="D17" s="334"/>
      <c r="E17" s="3"/>
      <c r="F17" s="3"/>
      <c r="G17" s="3"/>
      <c r="H17" s="3"/>
      <c r="I17" s="3"/>
      <c r="J17" s="3"/>
      <c r="K17" s="3"/>
      <c r="L17" s="3"/>
      <c r="M17" s="3"/>
      <c r="N17" s="3"/>
      <c r="O17" s="3"/>
      <c r="P17" s="3"/>
      <c r="Q17" s="3"/>
      <c r="R17" s="3"/>
      <c r="S17" s="3"/>
    </row>
    <row r="18" spans="1:22" s="2" customFormat="1" ht="22.5" customHeight="1">
      <c r="A18" s="361" t="s">
        <v>347</v>
      </c>
      <c r="B18" s="362"/>
      <c r="C18" s="362"/>
      <c r="D18" s="335"/>
      <c r="E18" s="5"/>
      <c r="F18" s="5"/>
      <c r="G18" s="5"/>
      <c r="H18" s="5"/>
      <c r="I18" s="5"/>
      <c r="J18" s="5"/>
      <c r="K18" s="5"/>
      <c r="L18" s="5"/>
      <c r="M18" s="5"/>
      <c r="N18" s="5"/>
      <c r="O18" s="5"/>
      <c r="P18" s="5"/>
      <c r="Q18" s="5"/>
      <c r="R18" s="5"/>
      <c r="S18" s="5"/>
      <c r="T18" s="5"/>
      <c r="U18" s="5"/>
      <c r="V18" s="5"/>
    </row>
    <row r="19" spans="1:22" s="2" customFormat="1" ht="15" customHeight="1">
      <c r="A19" s="333"/>
      <c r="B19" s="333"/>
      <c r="C19" s="333"/>
      <c r="D19" s="333"/>
      <c r="E19" s="4"/>
      <c r="F19" s="4"/>
      <c r="G19" s="4"/>
      <c r="H19" s="4"/>
      <c r="I19" s="3"/>
      <c r="J19" s="3"/>
      <c r="K19" s="3"/>
      <c r="L19" s="3"/>
      <c r="M19" s="3"/>
      <c r="N19" s="3"/>
      <c r="O19" s="3"/>
      <c r="P19" s="3"/>
      <c r="Q19" s="3"/>
      <c r="R19" s="3"/>
      <c r="S19" s="3"/>
    </row>
    <row r="20" spans="1:22" s="2" customFormat="1" ht="39.75" customHeight="1">
      <c r="A20" s="336" t="s">
        <v>1</v>
      </c>
      <c r="B20" s="337" t="s">
        <v>62</v>
      </c>
      <c r="C20" s="121" t="s">
        <v>61</v>
      </c>
      <c r="D20" s="338"/>
      <c r="E20" s="27"/>
      <c r="F20" s="27"/>
      <c r="G20" s="27"/>
      <c r="H20" s="27"/>
      <c r="I20" s="26"/>
      <c r="J20" s="26"/>
      <c r="K20" s="26"/>
      <c r="L20" s="26"/>
      <c r="M20" s="26"/>
      <c r="N20" s="26"/>
      <c r="O20" s="26"/>
      <c r="P20" s="26"/>
      <c r="Q20" s="26"/>
      <c r="R20" s="26"/>
      <c r="S20" s="26"/>
      <c r="T20" s="25"/>
      <c r="U20" s="25"/>
      <c r="V20" s="25"/>
    </row>
    <row r="21" spans="1:22" s="2" customFormat="1" ht="16.5" customHeight="1">
      <c r="A21" s="121">
        <v>1</v>
      </c>
      <c r="B21" s="337">
        <v>2</v>
      </c>
      <c r="C21" s="121">
        <v>3</v>
      </c>
      <c r="D21" s="338"/>
      <c r="E21" s="27"/>
      <c r="F21" s="27"/>
      <c r="G21" s="27"/>
      <c r="H21" s="27"/>
      <c r="I21" s="26"/>
      <c r="J21" s="26"/>
      <c r="K21" s="26"/>
      <c r="L21" s="26"/>
      <c r="M21" s="26"/>
      <c r="N21" s="26"/>
      <c r="O21" s="26"/>
      <c r="P21" s="26"/>
      <c r="Q21" s="26"/>
      <c r="R21" s="26"/>
      <c r="S21" s="26"/>
      <c r="T21" s="25"/>
      <c r="U21" s="25"/>
      <c r="V21" s="25"/>
    </row>
    <row r="22" spans="1:22" s="2" customFormat="1" ht="39" customHeight="1">
      <c r="A22" s="22" t="s">
        <v>60</v>
      </c>
      <c r="B22" s="339" t="s">
        <v>218</v>
      </c>
      <c r="C22" s="121" t="s">
        <v>554</v>
      </c>
      <c r="D22" s="338"/>
      <c r="E22" s="27"/>
      <c r="F22" s="27"/>
      <c r="G22" s="27"/>
      <c r="H22" s="27"/>
      <c r="I22" s="26"/>
      <c r="J22" s="26"/>
      <c r="K22" s="26"/>
      <c r="L22" s="26"/>
      <c r="M22" s="26"/>
      <c r="N22" s="26"/>
      <c r="O22" s="26"/>
      <c r="P22" s="26"/>
      <c r="Q22" s="26"/>
      <c r="R22" s="26"/>
      <c r="S22" s="26"/>
      <c r="T22" s="25"/>
      <c r="U22" s="25"/>
      <c r="V22" s="25"/>
    </row>
    <row r="23" spans="1:22" s="2" customFormat="1" ht="37.5" customHeight="1">
      <c r="A23" s="22" t="s">
        <v>59</v>
      </c>
      <c r="B23" s="33" t="s">
        <v>543</v>
      </c>
      <c r="C23" s="121" t="s">
        <v>548</v>
      </c>
      <c r="D23" s="338"/>
      <c r="E23" s="27"/>
      <c r="F23" s="27"/>
      <c r="G23" s="27"/>
      <c r="H23" s="27"/>
      <c r="I23" s="26"/>
      <c r="J23" s="26"/>
      <c r="K23" s="26"/>
      <c r="L23" s="26"/>
      <c r="M23" s="26"/>
      <c r="N23" s="26"/>
      <c r="O23" s="26"/>
      <c r="P23" s="26"/>
      <c r="Q23" s="26"/>
      <c r="R23" s="26"/>
      <c r="S23" s="26"/>
      <c r="T23" s="25"/>
      <c r="U23" s="25"/>
      <c r="V23" s="25"/>
    </row>
    <row r="24" spans="1:22" s="2" customFormat="1" ht="22.5" customHeight="1">
      <c r="A24" s="356"/>
      <c r="B24" s="357"/>
      <c r="C24" s="358"/>
      <c r="D24" s="338"/>
      <c r="E24" s="27"/>
      <c r="F24" s="27"/>
      <c r="G24" s="27"/>
      <c r="H24" s="27"/>
      <c r="I24" s="26"/>
      <c r="J24" s="26"/>
      <c r="K24" s="26"/>
      <c r="L24" s="26"/>
      <c r="M24" s="26"/>
      <c r="N24" s="26"/>
      <c r="O24" s="26"/>
      <c r="P24" s="26"/>
      <c r="Q24" s="26"/>
      <c r="R24" s="26"/>
      <c r="S24" s="26"/>
      <c r="T24" s="25"/>
      <c r="U24" s="25"/>
      <c r="V24" s="25"/>
    </row>
    <row r="25" spans="1:22" s="29" customFormat="1" ht="53.25" customHeight="1">
      <c r="A25" s="22" t="s">
        <v>58</v>
      </c>
      <c r="B25" s="112" t="s">
        <v>300</v>
      </c>
      <c r="C25" s="121" t="s">
        <v>363</v>
      </c>
      <c r="D25" s="338"/>
      <c r="E25" s="32"/>
      <c r="F25" s="32"/>
      <c r="G25" s="32"/>
      <c r="H25" s="31"/>
      <c r="I25" s="31"/>
      <c r="J25" s="31"/>
      <c r="K25" s="31"/>
      <c r="L25" s="31"/>
      <c r="M25" s="31"/>
      <c r="N25" s="31"/>
      <c r="O25" s="31"/>
      <c r="P25" s="31"/>
      <c r="Q25" s="31"/>
      <c r="R25" s="31"/>
      <c r="S25" s="30"/>
      <c r="T25" s="30"/>
      <c r="U25" s="30"/>
      <c r="V25" s="30"/>
    </row>
    <row r="26" spans="1:22" s="29" customFormat="1" ht="42.75" customHeight="1">
      <c r="A26" s="22" t="s">
        <v>57</v>
      </c>
      <c r="B26" s="112" t="s">
        <v>70</v>
      </c>
      <c r="C26" s="121" t="s">
        <v>551</v>
      </c>
      <c r="D26" s="338"/>
      <c r="E26" s="32"/>
      <c r="F26" s="32"/>
      <c r="G26" s="32"/>
      <c r="H26" s="31"/>
      <c r="I26" s="31"/>
      <c r="J26" s="31"/>
      <c r="K26" s="31"/>
      <c r="L26" s="31"/>
      <c r="M26" s="31"/>
      <c r="N26" s="31"/>
      <c r="O26" s="31"/>
      <c r="P26" s="31"/>
      <c r="Q26" s="31"/>
      <c r="R26" s="31"/>
      <c r="S26" s="30"/>
      <c r="T26" s="30"/>
      <c r="U26" s="30"/>
      <c r="V26" s="30"/>
    </row>
    <row r="27" spans="1:22" s="29" customFormat="1" ht="51.75" customHeight="1">
      <c r="A27" s="22" t="s">
        <v>55</v>
      </c>
      <c r="B27" s="112" t="s">
        <v>69</v>
      </c>
      <c r="C27" s="121" t="s">
        <v>555</v>
      </c>
      <c r="D27" s="338"/>
      <c r="E27" s="32"/>
      <c r="F27" s="32"/>
      <c r="G27" s="32"/>
      <c r="H27" s="31"/>
      <c r="I27" s="31"/>
      <c r="J27" s="31"/>
      <c r="K27" s="31"/>
      <c r="L27" s="31"/>
      <c r="M27" s="31"/>
      <c r="N27" s="31"/>
      <c r="O27" s="31"/>
      <c r="P27" s="31"/>
      <c r="Q27" s="31"/>
      <c r="R27" s="31"/>
      <c r="S27" s="30"/>
      <c r="T27" s="30"/>
      <c r="U27" s="30"/>
      <c r="V27" s="30"/>
    </row>
    <row r="28" spans="1:22" s="29" customFormat="1" ht="42.75" customHeight="1">
      <c r="A28" s="22" t="s">
        <v>54</v>
      </c>
      <c r="B28" s="112" t="s">
        <v>301</v>
      </c>
      <c r="C28" s="121" t="s">
        <v>364</v>
      </c>
      <c r="D28" s="338"/>
      <c r="E28" s="32"/>
      <c r="F28" s="32"/>
      <c r="G28" s="32"/>
      <c r="H28" s="31"/>
      <c r="I28" s="31"/>
      <c r="J28" s="31"/>
      <c r="K28" s="31"/>
      <c r="L28" s="31"/>
      <c r="M28" s="31"/>
      <c r="N28" s="31"/>
      <c r="O28" s="31"/>
      <c r="P28" s="31"/>
      <c r="Q28" s="31"/>
      <c r="R28" s="31"/>
      <c r="S28" s="30"/>
      <c r="T28" s="30"/>
      <c r="U28" s="30"/>
      <c r="V28" s="30"/>
    </row>
    <row r="29" spans="1:22" s="29" customFormat="1" ht="51.75" customHeight="1">
      <c r="A29" s="22" t="s">
        <v>52</v>
      </c>
      <c r="B29" s="112" t="s">
        <v>544</v>
      </c>
      <c r="C29" s="121" t="s">
        <v>364</v>
      </c>
      <c r="D29" s="338"/>
      <c r="E29" s="32"/>
      <c r="F29" s="32"/>
      <c r="G29" s="32"/>
      <c r="H29" s="31"/>
      <c r="I29" s="31"/>
      <c r="J29" s="31"/>
      <c r="K29" s="31"/>
      <c r="L29" s="31"/>
      <c r="M29" s="31"/>
      <c r="N29" s="31"/>
      <c r="O29" s="31"/>
      <c r="P29" s="31"/>
      <c r="Q29" s="31"/>
      <c r="R29" s="31"/>
      <c r="S29" s="30"/>
      <c r="T29" s="30"/>
      <c r="U29" s="30"/>
      <c r="V29" s="30"/>
    </row>
    <row r="30" spans="1:22" s="29" customFormat="1" ht="51.75" customHeight="1">
      <c r="A30" s="22" t="s">
        <v>50</v>
      </c>
      <c r="B30" s="112" t="s">
        <v>302</v>
      </c>
      <c r="C30" s="121" t="s">
        <v>364</v>
      </c>
      <c r="D30" s="338"/>
      <c r="E30" s="32"/>
      <c r="F30" s="32"/>
      <c r="G30" s="32"/>
      <c r="H30" s="31"/>
      <c r="I30" s="31"/>
      <c r="J30" s="31"/>
      <c r="K30" s="31"/>
      <c r="L30" s="31"/>
      <c r="M30" s="31"/>
      <c r="N30" s="31"/>
      <c r="O30" s="31"/>
      <c r="P30" s="31"/>
      <c r="Q30" s="31"/>
      <c r="R30" s="31"/>
      <c r="S30" s="30"/>
      <c r="T30" s="30"/>
      <c r="U30" s="30"/>
      <c r="V30" s="30"/>
    </row>
    <row r="31" spans="1:22" s="29" customFormat="1" ht="51.75" customHeight="1">
      <c r="A31" s="22" t="s">
        <v>68</v>
      </c>
      <c r="B31" s="112" t="s">
        <v>303</v>
      </c>
      <c r="C31" s="121" t="s">
        <v>545</v>
      </c>
      <c r="D31" s="338"/>
      <c r="E31" s="32"/>
      <c r="F31" s="32"/>
      <c r="G31" s="32"/>
      <c r="H31" s="31"/>
      <c r="I31" s="31"/>
      <c r="J31" s="31"/>
      <c r="K31" s="31"/>
      <c r="L31" s="31"/>
      <c r="M31" s="31"/>
      <c r="N31" s="31"/>
      <c r="O31" s="31"/>
      <c r="P31" s="31"/>
      <c r="Q31" s="31"/>
      <c r="R31" s="31"/>
      <c r="S31" s="30"/>
      <c r="T31" s="30"/>
      <c r="U31" s="30"/>
      <c r="V31" s="30"/>
    </row>
    <row r="32" spans="1:22" s="29" customFormat="1" ht="51.75" customHeight="1">
      <c r="A32" s="22" t="s">
        <v>66</v>
      </c>
      <c r="B32" s="112" t="s">
        <v>304</v>
      </c>
      <c r="C32" s="121" t="s">
        <v>364</v>
      </c>
      <c r="D32" s="338"/>
      <c r="E32" s="32"/>
      <c r="F32" s="32"/>
      <c r="G32" s="32"/>
      <c r="H32" s="31"/>
      <c r="I32" s="31"/>
      <c r="J32" s="31"/>
      <c r="K32" s="31"/>
      <c r="L32" s="31"/>
      <c r="M32" s="31"/>
      <c r="N32" s="31"/>
      <c r="O32" s="31"/>
      <c r="P32" s="31"/>
      <c r="Q32" s="31"/>
      <c r="R32" s="31"/>
      <c r="S32" s="30"/>
      <c r="T32" s="30"/>
      <c r="U32" s="30"/>
      <c r="V32" s="30"/>
    </row>
    <row r="33" spans="1:22" s="29" customFormat="1" ht="90" customHeight="1">
      <c r="A33" s="22" t="s">
        <v>65</v>
      </c>
      <c r="B33" s="112" t="s">
        <v>305</v>
      </c>
      <c r="C33" s="121" t="s">
        <v>365</v>
      </c>
      <c r="D33" s="338"/>
      <c r="E33" s="32"/>
      <c r="F33" s="32"/>
      <c r="G33" s="32"/>
      <c r="H33" s="31"/>
      <c r="I33" s="31"/>
      <c r="J33" s="31"/>
      <c r="K33" s="31"/>
      <c r="L33" s="31"/>
      <c r="M33" s="31"/>
      <c r="N33" s="31"/>
      <c r="O33" s="31"/>
      <c r="P33" s="31"/>
      <c r="Q33" s="31"/>
      <c r="R33" s="31"/>
      <c r="S33" s="30"/>
      <c r="T33" s="30"/>
      <c r="U33" s="30"/>
      <c r="V33" s="30"/>
    </row>
    <row r="34" spans="1:22" ht="111" customHeight="1">
      <c r="A34" s="22" t="s">
        <v>318</v>
      </c>
      <c r="B34" s="112" t="s">
        <v>306</v>
      </c>
      <c r="C34" s="121" t="s">
        <v>364</v>
      </c>
      <c r="D34" s="340"/>
      <c r="E34" s="21"/>
      <c r="F34" s="21"/>
      <c r="G34" s="21"/>
      <c r="H34" s="21"/>
      <c r="I34" s="21"/>
      <c r="J34" s="21"/>
      <c r="K34" s="21"/>
      <c r="L34" s="21"/>
      <c r="M34" s="21"/>
      <c r="N34" s="21"/>
      <c r="O34" s="21"/>
      <c r="P34" s="21"/>
      <c r="Q34" s="21"/>
      <c r="R34" s="21"/>
      <c r="S34" s="21"/>
      <c r="T34" s="21"/>
      <c r="U34" s="21"/>
      <c r="V34" s="21"/>
    </row>
    <row r="35" spans="1:22" ht="58.5" customHeight="1">
      <c r="A35" s="22" t="s">
        <v>309</v>
      </c>
      <c r="B35" s="112" t="s">
        <v>67</v>
      </c>
      <c r="C35" s="121" t="s">
        <v>364</v>
      </c>
      <c r="D35" s="340"/>
      <c r="E35" s="21"/>
      <c r="F35" s="21"/>
      <c r="G35" s="21"/>
      <c r="H35" s="21"/>
      <c r="I35" s="21"/>
      <c r="J35" s="21"/>
      <c r="K35" s="21"/>
      <c r="L35" s="21"/>
      <c r="M35" s="21"/>
      <c r="N35" s="21"/>
      <c r="O35" s="21"/>
      <c r="P35" s="21"/>
      <c r="Q35" s="21"/>
      <c r="R35" s="21"/>
      <c r="S35" s="21"/>
      <c r="T35" s="21"/>
      <c r="U35" s="21"/>
      <c r="V35" s="21"/>
    </row>
    <row r="36" spans="1:22" ht="51.75" customHeight="1">
      <c r="A36" s="22" t="s">
        <v>319</v>
      </c>
      <c r="B36" s="112" t="s">
        <v>307</v>
      </c>
      <c r="C36" s="121" t="s">
        <v>364</v>
      </c>
      <c r="D36" s="340"/>
      <c r="E36" s="21"/>
      <c r="F36" s="21"/>
      <c r="G36" s="21"/>
      <c r="H36" s="21"/>
      <c r="I36" s="21"/>
      <c r="J36" s="21"/>
      <c r="K36" s="21"/>
      <c r="L36" s="21"/>
      <c r="M36" s="21"/>
      <c r="N36" s="21"/>
      <c r="O36" s="21"/>
      <c r="P36" s="21"/>
      <c r="Q36" s="21"/>
      <c r="R36" s="21"/>
      <c r="S36" s="21"/>
      <c r="T36" s="21"/>
      <c r="U36" s="21"/>
      <c r="V36" s="21"/>
    </row>
    <row r="37" spans="1:22" ht="43.5" customHeight="1">
      <c r="A37" s="22" t="s">
        <v>310</v>
      </c>
      <c r="B37" s="112" t="s">
        <v>308</v>
      </c>
      <c r="C37" s="121" t="s">
        <v>220</v>
      </c>
      <c r="D37" s="340"/>
      <c r="E37" s="21"/>
      <c r="F37" s="21"/>
      <c r="G37" s="21"/>
      <c r="H37" s="21"/>
      <c r="I37" s="21"/>
      <c r="J37" s="21"/>
      <c r="K37" s="21"/>
      <c r="L37" s="21"/>
      <c r="M37" s="21"/>
      <c r="N37" s="21"/>
      <c r="O37" s="21"/>
      <c r="P37" s="21"/>
      <c r="Q37" s="21"/>
      <c r="R37" s="21"/>
      <c r="S37" s="21"/>
      <c r="T37" s="21"/>
      <c r="U37" s="21"/>
      <c r="V37" s="21"/>
    </row>
    <row r="38" spans="1:22" ht="43.5" customHeight="1">
      <c r="A38" s="22" t="s">
        <v>320</v>
      </c>
      <c r="B38" s="112" t="s">
        <v>214</v>
      </c>
      <c r="C38" s="121" t="s">
        <v>364</v>
      </c>
      <c r="D38" s="340"/>
      <c r="E38" s="21"/>
      <c r="F38" s="21"/>
      <c r="G38" s="21"/>
      <c r="H38" s="21"/>
      <c r="I38" s="21"/>
      <c r="J38" s="21"/>
      <c r="K38" s="21"/>
      <c r="L38" s="21"/>
      <c r="M38" s="21"/>
      <c r="N38" s="21"/>
      <c r="O38" s="21"/>
      <c r="P38" s="21"/>
      <c r="Q38" s="21"/>
      <c r="R38" s="21"/>
      <c r="S38" s="21"/>
      <c r="T38" s="21"/>
      <c r="U38" s="21"/>
      <c r="V38" s="21"/>
    </row>
    <row r="39" spans="1:22" ht="23.25" customHeight="1">
      <c r="A39" s="356"/>
      <c r="B39" s="357"/>
      <c r="C39" s="358"/>
      <c r="D39" s="340"/>
      <c r="E39" s="21"/>
      <c r="F39" s="21"/>
      <c r="G39" s="21"/>
      <c r="H39" s="21"/>
      <c r="I39" s="21"/>
      <c r="J39" s="21"/>
      <c r="K39" s="21"/>
      <c r="L39" s="21"/>
      <c r="M39" s="21"/>
      <c r="N39" s="21"/>
      <c r="O39" s="21"/>
      <c r="P39" s="21"/>
      <c r="Q39" s="21"/>
      <c r="R39" s="21"/>
      <c r="S39" s="21"/>
      <c r="T39" s="21"/>
      <c r="U39" s="21"/>
      <c r="V39" s="21"/>
    </row>
    <row r="40" spans="1:22" ht="70.5" customHeight="1">
      <c r="A40" s="22" t="s">
        <v>311</v>
      </c>
      <c r="B40" s="112" t="s">
        <v>359</v>
      </c>
      <c r="C40" s="341" t="s">
        <v>556</v>
      </c>
      <c r="D40" s="340"/>
      <c r="E40" s="21"/>
      <c r="F40" s="21"/>
      <c r="G40" s="21"/>
      <c r="H40" s="21"/>
      <c r="I40" s="21"/>
      <c r="J40" s="21"/>
      <c r="K40" s="21"/>
      <c r="L40" s="21"/>
      <c r="M40" s="21"/>
      <c r="N40" s="21"/>
      <c r="O40" s="21"/>
      <c r="P40" s="21"/>
      <c r="Q40" s="21"/>
      <c r="R40" s="21"/>
      <c r="S40" s="21"/>
      <c r="T40" s="21"/>
      <c r="U40" s="21"/>
      <c r="V40" s="21"/>
    </row>
    <row r="41" spans="1:22" ht="105.75" customHeight="1">
      <c r="A41" s="22" t="s">
        <v>321</v>
      </c>
      <c r="B41" s="112" t="s">
        <v>342</v>
      </c>
      <c r="C41" s="342" t="s">
        <v>363</v>
      </c>
      <c r="D41" s="340"/>
      <c r="E41" s="21"/>
      <c r="F41" s="21"/>
      <c r="G41" s="21"/>
      <c r="H41" s="21"/>
      <c r="I41" s="21"/>
      <c r="J41" s="21"/>
      <c r="K41" s="21"/>
      <c r="L41" s="21"/>
      <c r="M41" s="21"/>
      <c r="N41" s="21"/>
      <c r="O41" s="21"/>
      <c r="P41" s="21"/>
      <c r="Q41" s="21"/>
      <c r="R41" s="21"/>
      <c r="S41" s="21"/>
      <c r="T41" s="21"/>
      <c r="U41" s="21"/>
      <c r="V41" s="21"/>
    </row>
    <row r="42" spans="1:22" ht="75.75" customHeight="1">
      <c r="A42" s="22" t="s">
        <v>312</v>
      </c>
      <c r="B42" s="112" t="s">
        <v>356</v>
      </c>
      <c r="C42" s="342" t="s">
        <v>363</v>
      </c>
      <c r="D42" s="340"/>
      <c r="E42" s="21"/>
      <c r="F42" s="21"/>
      <c r="G42" s="21"/>
      <c r="H42" s="21"/>
      <c r="I42" s="21"/>
      <c r="J42" s="21"/>
      <c r="K42" s="21"/>
      <c r="L42" s="21"/>
      <c r="M42" s="21"/>
      <c r="N42" s="21"/>
      <c r="O42" s="21"/>
      <c r="P42" s="21"/>
      <c r="Q42" s="21"/>
      <c r="R42" s="21"/>
      <c r="S42" s="21"/>
      <c r="T42" s="21"/>
      <c r="U42" s="21"/>
      <c r="V42" s="21"/>
    </row>
    <row r="43" spans="1:22" ht="186" customHeight="1">
      <c r="A43" s="22" t="s">
        <v>323</v>
      </c>
      <c r="B43" s="112" t="s">
        <v>324</v>
      </c>
      <c r="C43" s="342" t="s">
        <v>363</v>
      </c>
      <c r="D43" s="340"/>
      <c r="E43" s="21"/>
      <c r="F43" s="21"/>
      <c r="G43" s="21"/>
      <c r="H43" s="21"/>
      <c r="I43" s="21"/>
      <c r="J43" s="21"/>
      <c r="K43" s="21"/>
      <c r="L43" s="21"/>
      <c r="M43" s="21"/>
      <c r="N43" s="21"/>
      <c r="O43" s="21"/>
      <c r="P43" s="21"/>
      <c r="Q43" s="21"/>
      <c r="R43" s="21"/>
      <c r="S43" s="21"/>
      <c r="T43" s="21"/>
      <c r="U43" s="21"/>
      <c r="V43" s="21"/>
    </row>
    <row r="44" spans="1:22" ht="99.75" customHeight="1">
      <c r="A44" s="22" t="s">
        <v>313</v>
      </c>
      <c r="B44" s="112" t="s">
        <v>348</v>
      </c>
      <c r="C44" s="342" t="s">
        <v>363</v>
      </c>
      <c r="D44" s="340"/>
      <c r="E44" s="21"/>
      <c r="F44" s="21"/>
      <c r="G44" s="21"/>
      <c r="H44" s="21"/>
      <c r="I44" s="21"/>
      <c r="J44" s="21"/>
      <c r="K44" s="21"/>
      <c r="L44" s="21"/>
      <c r="M44" s="21"/>
      <c r="N44" s="21"/>
      <c r="O44" s="21"/>
      <c r="P44" s="21"/>
      <c r="Q44" s="21"/>
      <c r="R44" s="21"/>
      <c r="S44" s="21"/>
      <c r="T44" s="21"/>
      <c r="U44" s="21"/>
      <c r="V44" s="21"/>
    </row>
    <row r="45" spans="1:22" ht="120" customHeight="1">
      <c r="A45" s="22" t="s">
        <v>343</v>
      </c>
      <c r="B45" s="112" t="s">
        <v>349</v>
      </c>
      <c r="C45" s="342" t="s">
        <v>363</v>
      </c>
      <c r="D45" s="340"/>
      <c r="E45" s="21"/>
      <c r="F45" s="21"/>
      <c r="G45" s="21"/>
      <c r="H45" s="21"/>
      <c r="I45" s="21"/>
      <c r="J45" s="21"/>
      <c r="K45" s="21"/>
      <c r="L45" s="21"/>
      <c r="M45" s="21"/>
      <c r="N45" s="21"/>
      <c r="O45" s="21"/>
      <c r="P45" s="21"/>
      <c r="Q45" s="21"/>
      <c r="R45" s="21"/>
      <c r="S45" s="21"/>
      <c r="T45" s="21"/>
      <c r="U45" s="21"/>
      <c r="V45" s="21"/>
    </row>
    <row r="46" spans="1:22" ht="101.25" customHeight="1">
      <c r="A46" s="22" t="s">
        <v>314</v>
      </c>
      <c r="B46" s="112" t="s">
        <v>350</v>
      </c>
      <c r="C46" s="342" t="s">
        <v>363</v>
      </c>
      <c r="D46" s="340"/>
      <c r="E46" s="21"/>
      <c r="F46" s="21"/>
      <c r="G46" s="21"/>
      <c r="H46" s="21"/>
      <c r="I46" s="21"/>
      <c r="J46" s="21"/>
      <c r="K46" s="21"/>
      <c r="L46" s="21"/>
      <c r="M46" s="21"/>
      <c r="N46" s="21"/>
      <c r="O46" s="21"/>
      <c r="P46" s="21"/>
      <c r="Q46" s="21"/>
      <c r="R46" s="21"/>
      <c r="S46" s="21"/>
      <c r="T46" s="21"/>
      <c r="U46" s="21"/>
      <c r="V46" s="21"/>
    </row>
    <row r="47" spans="1:22" ht="24" customHeight="1">
      <c r="A47" s="22"/>
      <c r="B47" s="112"/>
      <c r="C47" s="342"/>
      <c r="D47" s="340"/>
      <c r="E47" s="21"/>
      <c r="F47" s="21"/>
      <c r="G47" s="21"/>
      <c r="H47" s="21"/>
      <c r="I47" s="21"/>
      <c r="J47" s="21"/>
      <c r="K47" s="21"/>
      <c r="L47" s="21"/>
      <c r="M47" s="21"/>
      <c r="N47" s="21"/>
      <c r="O47" s="21"/>
      <c r="P47" s="21"/>
      <c r="Q47" s="21"/>
      <c r="R47" s="21"/>
      <c r="S47" s="21"/>
      <c r="T47" s="21"/>
      <c r="U47" s="21"/>
      <c r="V47" s="21"/>
    </row>
    <row r="48" spans="1:22" ht="75.75" customHeight="1">
      <c r="A48" s="22" t="s">
        <v>344</v>
      </c>
      <c r="B48" s="112" t="s">
        <v>357</v>
      </c>
      <c r="C48" s="343">
        <f>C49*1.2</f>
        <v>15.765599999999999</v>
      </c>
      <c r="D48" s="340"/>
      <c r="E48" s="21"/>
      <c r="F48" s="21"/>
      <c r="G48" s="21"/>
      <c r="H48" s="21"/>
      <c r="I48" s="21"/>
      <c r="J48" s="21"/>
      <c r="K48" s="21"/>
      <c r="L48" s="21"/>
      <c r="M48" s="21"/>
      <c r="N48" s="21"/>
      <c r="O48" s="21"/>
      <c r="P48" s="21"/>
      <c r="Q48" s="21"/>
      <c r="R48" s="21"/>
      <c r="S48" s="21"/>
      <c r="T48" s="21"/>
      <c r="U48" s="21"/>
      <c r="V48" s="21"/>
    </row>
    <row r="49" spans="1:22" ht="71.25" customHeight="1">
      <c r="A49" s="22" t="s">
        <v>315</v>
      </c>
      <c r="B49" s="112" t="s">
        <v>358</v>
      </c>
      <c r="C49" s="343">
        <v>13.138</v>
      </c>
      <c r="D49" s="340"/>
      <c r="E49" s="21"/>
      <c r="F49" s="21"/>
      <c r="G49" s="21"/>
      <c r="H49" s="21"/>
      <c r="I49" s="21"/>
      <c r="J49" s="21"/>
      <c r="K49" s="21"/>
      <c r="L49" s="21"/>
      <c r="M49" s="21"/>
      <c r="N49" s="21"/>
      <c r="O49" s="21"/>
      <c r="P49" s="21"/>
      <c r="Q49" s="21"/>
      <c r="R49" s="21"/>
      <c r="S49" s="21"/>
      <c r="T49" s="21"/>
      <c r="U49" s="21"/>
      <c r="V49" s="21"/>
    </row>
    <row r="50" spans="1:22">
      <c r="A50" s="340"/>
      <c r="B50" s="340"/>
      <c r="C50" s="340"/>
      <c r="D50" s="340"/>
      <c r="E50" s="21"/>
      <c r="F50" s="21"/>
      <c r="G50" s="21"/>
      <c r="H50" s="21"/>
      <c r="I50" s="21"/>
      <c r="J50" s="21"/>
      <c r="K50" s="21"/>
      <c r="L50" s="21"/>
      <c r="M50" s="21"/>
      <c r="N50" s="21"/>
      <c r="O50" s="21"/>
      <c r="P50" s="21"/>
      <c r="Q50" s="21"/>
      <c r="R50" s="21"/>
      <c r="S50" s="21"/>
      <c r="T50" s="21"/>
      <c r="U50" s="21"/>
      <c r="V50" s="21"/>
    </row>
    <row r="51" spans="1:22">
      <c r="A51" s="340"/>
      <c r="B51" s="340"/>
      <c r="C51" s="340"/>
      <c r="D51" s="340"/>
      <c r="E51" s="21"/>
      <c r="F51" s="21"/>
      <c r="G51" s="21"/>
      <c r="H51" s="21"/>
      <c r="I51" s="21"/>
      <c r="J51" s="21"/>
      <c r="K51" s="21"/>
      <c r="L51" s="21"/>
      <c r="M51" s="21"/>
      <c r="N51" s="21"/>
      <c r="O51" s="21"/>
      <c r="P51" s="21"/>
      <c r="Q51" s="21"/>
      <c r="R51" s="21"/>
      <c r="S51" s="21"/>
      <c r="T51" s="21"/>
      <c r="U51" s="21"/>
      <c r="V51" s="21"/>
    </row>
    <row r="52" spans="1:22">
      <c r="A52" s="340"/>
      <c r="B52" s="340"/>
      <c r="C52" s="340"/>
      <c r="D52" s="340"/>
      <c r="E52" s="21"/>
      <c r="F52" s="21"/>
      <c r="G52" s="21"/>
      <c r="H52" s="21"/>
      <c r="I52" s="21"/>
      <c r="J52" s="21"/>
      <c r="K52" s="21"/>
      <c r="L52" s="21"/>
      <c r="M52" s="21"/>
      <c r="N52" s="21"/>
      <c r="O52" s="21"/>
      <c r="P52" s="21"/>
      <c r="Q52" s="21"/>
      <c r="R52" s="21"/>
      <c r="S52" s="21"/>
      <c r="T52" s="21"/>
      <c r="U52" s="21"/>
      <c r="V52" s="21"/>
    </row>
    <row r="53" spans="1:22">
      <c r="A53" s="340"/>
      <c r="B53" s="340"/>
      <c r="C53" s="340"/>
      <c r="D53" s="340"/>
      <c r="E53" s="21"/>
      <c r="F53" s="21"/>
      <c r="G53" s="21"/>
      <c r="H53" s="21"/>
      <c r="I53" s="21"/>
      <c r="J53" s="21"/>
      <c r="K53" s="21"/>
      <c r="L53" s="21"/>
      <c r="M53" s="21"/>
      <c r="N53" s="21"/>
      <c r="O53" s="21"/>
      <c r="P53" s="21"/>
      <c r="Q53" s="21"/>
      <c r="R53" s="21"/>
      <c r="S53" s="21"/>
      <c r="T53" s="21"/>
      <c r="U53" s="21"/>
      <c r="V53" s="21"/>
    </row>
    <row r="54" spans="1:22">
      <c r="A54" s="340"/>
      <c r="B54" s="340"/>
      <c r="C54" s="340"/>
      <c r="D54" s="340"/>
      <c r="E54" s="21"/>
      <c r="F54" s="21"/>
      <c r="G54" s="21"/>
      <c r="H54" s="21"/>
      <c r="I54" s="21"/>
      <c r="J54" s="21"/>
      <c r="K54" s="21"/>
      <c r="L54" s="21"/>
      <c r="M54" s="21"/>
      <c r="N54" s="21"/>
      <c r="O54" s="21"/>
      <c r="P54" s="21"/>
      <c r="Q54" s="21"/>
      <c r="R54" s="21"/>
      <c r="S54" s="21"/>
      <c r="T54" s="21"/>
      <c r="U54" s="21"/>
      <c r="V54" s="21"/>
    </row>
    <row r="55" spans="1:22">
      <c r="A55" s="340"/>
      <c r="B55" s="340"/>
      <c r="C55" s="340"/>
      <c r="D55" s="340"/>
      <c r="E55" s="21"/>
      <c r="F55" s="21"/>
      <c r="G55" s="21"/>
      <c r="H55" s="21"/>
      <c r="I55" s="21"/>
      <c r="J55" s="21"/>
      <c r="K55" s="21"/>
      <c r="L55" s="21"/>
      <c r="M55" s="21"/>
      <c r="N55" s="21"/>
      <c r="O55" s="21"/>
      <c r="P55" s="21"/>
      <c r="Q55" s="21"/>
      <c r="R55" s="21"/>
      <c r="S55" s="21"/>
      <c r="T55" s="21"/>
      <c r="U55" s="21"/>
      <c r="V55" s="21"/>
    </row>
    <row r="56" spans="1:22">
      <c r="A56" s="340"/>
      <c r="B56" s="340"/>
      <c r="C56" s="340"/>
      <c r="D56" s="340"/>
      <c r="E56" s="21"/>
      <c r="F56" s="21"/>
      <c r="G56" s="21"/>
      <c r="H56" s="21"/>
      <c r="I56" s="21"/>
      <c r="J56" s="21"/>
      <c r="K56" s="21"/>
      <c r="L56" s="21"/>
      <c r="M56" s="21"/>
      <c r="N56" s="21"/>
      <c r="O56" s="21"/>
      <c r="P56" s="21"/>
      <c r="Q56" s="21"/>
      <c r="R56" s="21"/>
      <c r="S56" s="21"/>
      <c r="T56" s="21"/>
      <c r="U56" s="21"/>
      <c r="V56" s="21"/>
    </row>
    <row r="57" spans="1:22">
      <c r="A57" s="340"/>
      <c r="B57" s="340"/>
      <c r="C57" s="340"/>
      <c r="D57" s="340"/>
      <c r="E57" s="21"/>
      <c r="F57" s="21"/>
      <c r="G57" s="21"/>
      <c r="H57" s="21"/>
      <c r="I57" s="21"/>
      <c r="J57" s="21"/>
      <c r="K57" s="21"/>
      <c r="L57" s="21"/>
      <c r="M57" s="21"/>
      <c r="N57" s="21"/>
      <c r="O57" s="21"/>
      <c r="P57" s="21"/>
      <c r="Q57" s="21"/>
      <c r="R57" s="21"/>
      <c r="S57" s="21"/>
      <c r="T57" s="21"/>
      <c r="U57" s="21"/>
      <c r="V57" s="21"/>
    </row>
    <row r="58" spans="1:22">
      <c r="A58" s="340"/>
      <c r="B58" s="340"/>
      <c r="C58" s="340"/>
      <c r="D58" s="340"/>
      <c r="E58" s="21"/>
      <c r="F58" s="21"/>
      <c r="G58" s="21"/>
      <c r="H58" s="21"/>
      <c r="I58" s="21"/>
      <c r="J58" s="21"/>
      <c r="K58" s="21"/>
      <c r="L58" s="21"/>
      <c r="M58" s="21"/>
      <c r="N58" s="21"/>
      <c r="O58" s="21"/>
      <c r="P58" s="21"/>
      <c r="Q58" s="21"/>
      <c r="R58" s="21"/>
      <c r="S58" s="21"/>
      <c r="T58" s="21"/>
      <c r="U58" s="21"/>
      <c r="V58" s="21"/>
    </row>
    <row r="59" spans="1:22">
      <c r="A59" s="340"/>
      <c r="B59" s="340"/>
      <c r="C59" s="340"/>
      <c r="D59" s="340"/>
      <c r="E59" s="21"/>
      <c r="F59" s="21"/>
      <c r="G59" s="21"/>
      <c r="H59" s="21"/>
      <c r="I59" s="21"/>
      <c r="J59" s="21"/>
      <c r="K59" s="21"/>
      <c r="L59" s="21"/>
      <c r="M59" s="21"/>
      <c r="N59" s="21"/>
      <c r="O59" s="21"/>
      <c r="P59" s="21"/>
      <c r="Q59" s="21"/>
      <c r="R59" s="21"/>
      <c r="S59" s="21"/>
      <c r="T59" s="21"/>
      <c r="U59" s="21"/>
      <c r="V59" s="21"/>
    </row>
    <row r="60" spans="1:22">
      <c r="A60" s="340"/>
      <c r="B60" s="340"/>
      <c r="C60" s="340"/>
      <c r="D60" s="340"/>
      <c r="E60" s="21"/>
      <c r="F60" s="21"/>
      <c r="G60" s="21"/>
      <c r="H60" s="21"/>
      <c r="I60" s="21"/>
      <c r="J60" s="21"/>
      <c r="K60" s="21"/>
      <c r="L60" s="21"/>
      <c r="M60" s="21"/>
      <c r="N60" s="21"/>
      <c r="O60" s="21"/>
      <c r="P60" s="21"/>
      <c r="Q60" s="21"/>
      <c r="R60" s="21"/>
      <c r="S60" s="21"/>
      <c r="T60" s="21"/>
      <c r="U60" s="21"/>
      <c r="V60" s="21"/>
    </row>
    <row r="61" spans="1:22">
      <c r="A61" s="340"/>
      <c r="B61" s="340"/>
      <c r="C61" s="340"/>
      <c r="D61" s="340"/>
      <c r="E61" s="21"/>
      <c r="F61" s="21"/>
      <c r="G61" s="21"/>
      <c r="H61" s="21"/>
      <c r="I61" s="21"/>
      <c r="J61" s="21"/>
      <c r="K61" s="21"/>
      <c r="L61" s="21"/>
      <c r="M61" s="21"/>
      <c r="N61" s="21"/>
      <c r="O61" s="21"/>
      <c r="P61" s="21"/>
      <c r="Q61" s="21"/>
      <c r="R61" s="21"/>
      <c r="S61" s="21"/>
      <c r="T61" s="21"/>
      <c r="U61" s="21"/>
      <c r="V61" s="21"/>
    </row>
    <row r="62" spans="1:22">
      <c r="A62" s="340"/>
      <c r="B62" s="340"/>
      <c r="C62" s="340"/>
      <c r="D62" s="340"/>
      <c r="E62" s="21"/>
      <c r="F62" s="21"/>
      <c r="G62" s="21"/>
      <c r="H62" s="21"/>
      <c r="I62" s="21"/>
      <c r="J62" s="21"/>
      <c r="K62" s="21"/>
      <c r="L62" s="21"/>
      <c r="M62" s="21"/>
      <c r="N62" s="21"/>
      <c r="O62" s="21"/>
      <c r="P62" s="21"/>
      <c r="Q62" s="21"/>
      <c r="R62" s="21"/>
      <c r="S62" s="21"/>
      <c r="T62" s="21"/>
      <c r="U62" s="21"/>
      <c r="V62" s="21"/>
    </row>
    <row r="63" spans="1:22">
      <c r="A63" s="340"/>
      <c r="B63" s="340"/>
      <c r="C63" s="340"/>
      <c r="D63" s="340"/>
      <c r="E63" s="21"/>
      <c r="F63" s="21"/>
      <c r="G63" s="21"/>
      <c r="H63" s="21"/>
      <c r="I63" s="21"/>
      <c r="J63" s="21"/>
      <c r="K63" s="21"/>
      <c r="L63" s="21"/>
      <c r="M63" s="21"/>
      <c r="N63" s="21"/>
      <c r="O63" s="21"/>
      <c r="P63" s="21"/>
      <c r="Q63" s="21"/>
      <c r="R63" s="21"/>
      <c r="S63" s="21"/>
      <c r="T63" s="21"/>
      <c r="U63" s="21"/>
      <c r="V63" s="21"/>
    </row>
    <row r="64" spans="1:22">
      <c r="A64" s="340"/>
      <c r="B64" s="340"/>
      <c r="C64" s="340"/>
      <c r="D64" s="340"/>
      <c r="E64" s="21"/>
      <c r="F64" s="21"/>
      <c r="G64" s="21"/>
      <c r="H64" s="21"/>
      <c r="I64" s="21"/>
      <c r="J64" s="21"/>
      <c r="K64" s="21"/>
      <c r="L64" s="21"/>
      <c r="M64" s="21"/>
      <c r="N64" s="21"/>
      <c r="O64" s="21"/>
      <c r="P64" s="21"/>
      <c r="Q64" s="21"/>
      <c r="R64" s="21"/>
      <c r="S64" s="21"/>
      <c r="T64" s="21"/>
      <c r="U64" s="21"/>
      <c r="V64" s="21"/>
    </row>
    <row r="65" spans="1:22">
      <c r="A65" s="340"/>
      <c r="B65" s="340"/>
      <c r="C65" s="340"/>
      <c r="D65" s="340"/>
      <c r="E65" s="21"/>
      <c r="F65" s="21"/>
      <c r="G65" s="21"/>
      <c r="H65" s="21"/>
      <c r="I65" s="21"/>
      <c r="J65" s="21"/>
      <c r="K65" s="21"/>
      <c r="L65" s="21"/>
      <c r="M65" s="21"/>
      <c r="N65" s="21"/>
      <c r="O65" s="21"/>
      <c r="P65" s="21"/>
      <c r="Q65" s="21"/>
      <c r="R65" s="21"/>
      <c r="S65" s="21"/>
      <c r="T65" s="21"/>
      <c r="U65" s="21"/>
      <c r="V65" s="21"/>
    </row>
    <row r="66" spans="1:22">
      <c r="A66" s="340"/>
      <c r="B66" s="340"/>
      <c r="C66" s="340"/>
      <c r="D66" s="340"/>
      <c r="E66" s="21"/>
      <c r="F66" s="21"/>
      <c r="G66" s="21"/>
      <c r="H66" s="21"/>
      <c r="I66" s="21"/>
      <c r="J66" s="21"/>
      <c r="K66" s="21"/>
      <c r="L66" s="21"/>
      <c r="M66" s="21"/>
      <c r="N66" s="21"/>
      <c r="O66" s="21"/>
      <c r="P66" s="21"/>
      <c r="Q66" s="21"/>
      <c r="R66" s="21"/>
      <c r="S66" s="21"/>
      <c r="T66" s="21"/>
      <c r="U66" s="21"/>
      <c r="V66" s="21"/>
    </row>
    <row r="67" spans="1:22">
      <c r="A67" s="340"/>
      <c r="B67" s="340"/>
      <c r="C67" s="340"/>
      <c r="D67" s="340"/>
      <c r="E67" s="21"/>
      <c r="F67" s="21"/>
      <c r="G67" s="21"/>
      <c r="H67" s="21"/>
      <c r="I67" s="21"/>
      <c r="J67" s="21"/>
      <c r="K67" s="21"/>
      <c r="L67" s="21"/>
      <c r="M67" s="21"/>
      <c r="N67" s="21"/>
      <c r="O67" s="21"/>
      <c r="P67" s="21"/>
      <c r="Q67" s="21"/>
      <c r="R67" s="21"/>
      <c r="S67" s="21"/>
      <c r="T67" s="21"/>
      <c r="U67" s="21"/>
      <c r="V67" s="21"/>
    </row>
    <row r="68" spans="1:22">
      <c r="A68" s="340"/>
      <c r="B68" s="340"/>
      <c r="C68" s="340"/>
      <c r="D68" s="340"/>
      <c r="E68" s="21"/>
      <c r="F68" s="21"/>
      <c r="G68" s="21"/>
      <c r="H68" s="21"/>
      <c r="I68" s="21"/>
      <c r="J68" s="21"/>
      <c r="K68" s="21"/>
      <c r="L68" s="21"/>
      <c r="M68" s="21"/>
      <c r="N68" s="21"/>
      <c r="O68" s="21"/>
      <c r="P68" s="21"/>
      <c r="Q68" s="21"/>
      <c r="R68" s="21"/>
      <c r="S68" s="21"/>
      <c r="T68" s="21"/>
      <c r="U68" s="21"/>
      <c r="V68" s="21"/>
    </row>
    <row r="69" spans="1:22">
      <c r="A69" s="340"/>
      <c r="B69" s="340"/>
      <c r="C69" s="340"/>
      <c r="D69" s="340"/>
      <c r="E69" s="21"/>
      <c r="F69" s="21"/>
      <c r="G69" s="21"/>
      <c r="H69" s="21"/>
      <c r="I69" s="21"/>
      <c r="J69" s="21"/>
      <c r="K69" s="21"/>
      <c r="L69" s="21"/>
      <c r="M69" s="21"/>
      <c r="N69" s="21"/>
      <c r="O69" s="21"/>
      <c r="P69" s="21"/>
      <c r="Q69" s="21"/>
      <c r="R69" s="21"/>
      <c r="S69" s="21"/>
      <c r="T69" s="21"/>
      <c r="U69" s="21"/>
      <c r="V69" s="21"/>
    </row>
    <row r="70" spans="1:22">
      <c r="A70" s="340"/>
      <c r="B70" s="340"/>
      <c r="C70" s="340"/>
      <c r="D70" s="340"/>
      <c r="E70" s="21"/>
      <c r="F70" s="21"/>
      <c r="G70" s="21"/>
      <c r="H70" s="21"/>
      <c r="I70" s="21"/>
      <c r="J70" s="21"/>
      <c r="K70" s="21"/>
      <c r="L70" s="21"/>
      <c r="M70" s="21"/>
      <c r="N70" s="21"/>
      <c r="O70" s="21"/>
      <c r="P70" s="21"/>
      <c r="Q70" s="21"/>
      <c r="R70" s="21"/>
      <c r="S70" s="21"/>
      <c r="T70" s="21"/>
      <c r="U70" s="21"/>
      <c r="V70" s="21"/>
    </row>
    <row r="71" spans="1:22">
      <c r="A71" s="340"/>
      <c r="B71" s="340"/>
      <c r="C71" s="340"/>
      <c r="D71" s="340"/>
      <c r="E71" s="21"/>
      <c r="F71" s="21"/>
      <c r="G71" s="21"/>
      <c r="H71" s="21"/>
      <c r="I71" s="21"/>
      <c r="J71" s="21"/>
      <c r="K71" s="21"/>
      <c r="L71" s="21"/>
      <c r="M71" s="21"/>
      <c r="N71" s="21"/>
      <c r="O71" s="21"/>
      <c r="P71" s="21"/>
      <c r="Q71" s="21"/>
      <c r="R71" s="21"/>
      <c r="S71" s="21"/>
      <c r="T71" s="21"/>
      <c r="U71" s="21"/>
      <c r="V71" s="21"/>
    </row>
    <row r="72" spans="1:22">
      <c r="A72" s="340"/>
      <c r="B72" s="340"/>
      <c r="C72" s="340"/>
      <c r="D72" s="340"/>
      <c r="E72" s="21"/>
      <c r="F72" s="21"/>
      <c r="G72" s="21"/>
      <c r="H72" s="21"/>
      <c r="I72" s="21"/>
      <c r="J72" s="21"/>
      <c r="K72" s="21"/>
      <c r="L72" s="21"/>
      <c r="M72" s="21"/>
      <c r="N72" s="21"/>
      <c r="O72" s="21"/>
      <c r="P72" s="21"/>
      <c r="Q72" s="21"/>
      <c r="R72" s="21"/>
      <c r="S72" s="21"/>
      <c r="T72" s="21"/>
      <c r="U72" s="21"/>
      <c r="V72" s="21"/>
    </row>
    <row r="73" spans="1:22">
      <c r="A73" s="340"/>
      <c r="B73" s="340"/>
      <c r="C73" s="340"/>
      <c r="D73" s="340"/>
      <c r="E73" s="21"/>
      <c r="F73" s="21"/>
      <c r="G73" s="21"/>
      <c r="H73" s="21"/>
      <c r="I73" s="21"/>
      <c r="J73" s="21"/>
      <c r="K73" s="21"/>
      <c r="L73" s="21"/>
      <c r="M73" s="21"/>
      <c r="N73" s="21"/>
      <c r="O73" s="21"/>
      <c r="P73" s="21"/>
      <c r="Q73" s="21"/>
      <c r="R73" s="21"/>
      <c r="S73" s="21"/>
      <c r="T73" s="21"/>
      <c r="U73" s="21"/>
      <c r="V73" s="21"/>
    </row>
    <row r="74" spans="1:22">
      <c r="A74" s="340"/>
      <c r="B74" s="340"/>
      <c r="C74" s="340"/>
      <c r="D74" s="340"/>
      <c r="E74" s="21"/>
      <c r="F74" s="21"/>
      <c r="G74" s="21"/>
      <c r="H74" s="21"/>
      <c r="I74" s="21"/>
      <c r="J74" s="21"/>
      <c r="K74" s="21"/>
      <c r="L74" s="21"/>
      <c r="M74" s="21"/>
      <c r="N74" s="21"/>
      <c r="O74" s="21"/>
      <c r="P74" s="21"/>
      <c r="Q74" s="21"/>
      <c r="R74" s="21"/>
      <c r="S74" s="21"/>
      <c r="T74" s="21"/>
      <c r="U74" s="21"/>
      <c r="V74" s="21"/>
    </row>
    <row r="75" spans="1:22">
      <c r="A75" s="340"/>
      <c r="B75" s="340"/>
      <c r="C75" s="340"/>
      <c r="D75" s="340"/>
      <c r="E75" s="21"/>
      <c r="F75" s="21"/>
      <c r="G75" s="21"/>
      <c r="H75" s="21"/>
      <c r="I75" s="21"/>
      <c r="J75" s="21"/>
      <c r="K75" s="21"/>
      <c r="L75" s="21"/>
      <c r="M75" s="21"/>
      <c r="N75" s="21"/>
      <c r="O75" s="21"/>
      <c r="P75" s="21"/>
      <c r="Q75" s="21"/>
      <c r="R75" s="21"/>
      <c r="S75" s="21"/>
      <c r="T75" s="21"/>
      <c r="U75" s="21"/>
      <c r="V75" s="21"/>
    </row>
    <row r="76" spans="1:22">
      <c r="A76" s="340"/>
      <c r="B76" s="340"/>
      <c r="C76" s="340"/>
      <c r="D76" s="340"/>
      <c r="E76" s="21"/>
      <c r="F76" s="21"/>
      <c r="G76" s="21"/>
      <c r="H76" s="21"/>
      <c r="I76" s="21"/>
      <c r="J76" s="21"/>
      <c r="K76" s="21"/>
      <c r="L76" s="21"/>
      <c r="M76" s="21"/>
      <c r="N76" s="21"/>
      <c r="O76" s="21"/>
      <c r="P76" s="21"/>
      <c r="Q76" s="21"/>
      <c r="R76" s="21"/>
      <c r="S76" s="21"/>
      <c r="T76" s="21"/>
      <c r="U76" s="21"/>
      <c r="V76" s="21"/>
    </row>
    <row r="77" spans="1:22">
      <c r="A77" s="340"/>
      <c r="B77" s="340"/>
      <c r="C77" s="340"/>
      <c r="D77" s="340"/>
      <c r="E77" s="21"/>
      <c r="F77" s="21"/>
      <c r="G77" s="21"/>
      <c r="H77" s="21"/>
      <c r="I77" s="21"/>
      <c r="J77" s="21"/>
      <c r="K77" s="21"/>
      <c r="L77" s="21"/>
      <c r="M77" s="21"/>
      <c r="N77" s="21"/>
      <c r="O77" s="21"/>
      <c r="P77" s="21"/>
      <c r="Q77" s="21"/>
      <c r="R77" s="21"/>
      <c r="S77" s="21"/>
      <c r="T77" s="21"/>
      <c r="U77" s="21"/>
      <c r="V77" s="21"/>
    </row>
    <row r="78" spans="1:22">
      <c r="A78" s="340"/>
      <c r="B78" s="340"/>
      <c r="C78" s="340"/>
      <c r="D78" s="340"/>
      <c r="E78" s="21"/>
      <c r="F78" s="21"/>
      <c r="G78" s="21"/>
      <c r="H78" s="21"/>
      <c r="I78" s="21"/>
      <c r="J78" s="21"/>
      <c r="K78" s="21"/>
      <c r="L78" s="21"/>
      <c r="M78" s="21"/>
      <c r="N78" s="21"/>
      <c r="O78" s="21"/>
      <c r="P78" s="21"/>
      <c r="Q78" s="21"/>
      <c r="R78" s="21"/>
      <c r="S78" s="21"/>
      <c r="T78" s="21"/>
      <c r="U78" s="21"/>
      <c r="V78" s="21"/>
    </row>
    <row r="79" spans="1:22">
      <c r="A79" s="340"/>
      <c r="B79" s="340"/>
      <c r="C79" s="340"/>
      <c r="D79" s="340"/>
      <c r="E79" s="21"/>
      <c r="F79" s="21"/>
      <c r="G79" s="21"/>
      <c r="H79" s="21"/>
      <c r="I79" s="21"/>
      <c r="J79" s="21"/>
      <c r="K79" s="21"/>
      <c r="L79" s="21"/>
      <c r="M79" s="21"/>
      <c r="N79" s="21"/>
      <c r="O79" s="21"/>
      <c r="P79" s="21"/>
      <c r="Q79" s="21"/>
      <c r="R79" s="21"/>
      <c r="S79" s="21"/>
      <c r="T79" s="21"/>
      <c r="U79" s="21"/>
      <c r="V79" s="21"/>
    </row>
    <row r="80" spans="1:22">
      <c r="A80" s="340"/>
      <c r="B80" s="340"/>
      <c r="C80" s="340"/>
      <c r="D80" s="340"/>
      <c r="E80" s="21"/>
      <c r="F80" s="21"/>
      <c r="G80" s="21"/>
      <c r="H80" s="21"/>
      <c r="I80" s="21"/>
      <c r="J80" s="21"/>
      <c r="K80" s="21"/>
      <c r="L80" s="21"/>
      <c r="M80" s="21"/>
      <c r="N80" s="21"/>
      <c r="O80" s="21"/>
      <c r="P80" s="21"/>
      <c r="Q80" s="21"/>
      <c r="R80" s="21"/>
      <c r="S80" s="21"/>
      <c r="T80" s="21"/>
      <c r="U80" s="21"/>
      <c r="V80" s="21"/>
    </row>
    <row r="81" spans="1:22">
      <c r="A81" s="340"/>
      <c r="B81" s="340"/>
      <c r="C81" s="340"/>
      <c r="D81" s="340"/>
      <c r="E81" s="21"/>
      <c r="F81" s="21"/>
      <c r="G81" s="21"/>
      <c r="H81" s="21"/>
      <c r="I81" s="21"/>
      <c r="J81" s="21"/>
      <c r="K81" s="21"/>
      <c r="L81" s="21"/>
      <c r="M81" s="21"/>
      <c r="N81" s="21"/>
      <c r="O81" s="21"/>
      <c r="P81" s="21"/>
      <c r="Q81" s="21"/>
      <c r="R81" s="21"/>
      <c r="S81" s="21"/>
      <c r="T81" s="21"/>
      <c r="U81" s="21"/>
      <c r="V81" s="21"/>
    </row>
    <row r="82" spans="1:22">
      <c r="A82" s="340"/>
      <c r="B82" s="340"/>
      <c r="C82" s="340"/>
      <c r="D82" s="340"/>
      <c r="E82" s="21"/>
      <c r="F82" s="21"/>
      <c r="G82" s="21"/>
      <c r="H82" s="21"/>
      <c r="I82" s="21"/>
      <c r="J82" s="21"/>
      <c r="K82" s="21"/>
      <c r="L82" s="21"/>
      <c r="M82" s="21"/>
      <c r="N82" s="21"/>
      <c r="O82" s="21"/>
      <c r="P82" s="21"/>
      <c r="Q82" s="21"/>
      <c r="R82" s="21"/>
      <c r="S82" s="21"/>
      <c r="T82" s="21"/>
      <c r="U82" s="21"/>
      <c r="V82" s="21"/>
    </row>
    <row r="83" spans="1:22">
      <c r="A83" s="340"/>
      <c r="B83" s="340"/>
      <c r="C83" s="340"/>
      <c r="D83" s="340"/>
      <c r="E83" s="21"/>
      <c r="F83" s="21"/>
      <c r="G83" s="21"/>
      <c r="H83" s="21"/>
      <c r="I83" s="21"/>
      <c r="J83" s="21"/>
      <c r="K83" s="21"/>
      <c r="L83" s="21"/>
      <c r="M83" s="21"/>
      <c r="N83" s="21"/>
      <c r="O83" s="21"/>
      <c r="P83" s="21"/>
      <c r="Q83" s="21"/>
      <c r="R83" s="21"/>
      <c r="S83" s="21"/>
      <c r="T83" s="21"/>
      <c r="U83" s="21"/>
      <c r="V83" s="21"/>
    </row>
    <row r="84" spans="1:22">
      <c r="A84" s="340"/>
      <c r="B84" s="340"/>
      <c r="C84" s="340"/>
      <c r="D84" s="340"/>
      <c r="E84" s="21"/>
      <c r="F84" s="21"/>
      <c r="G84" s="21"/>
      <c r="H84" s="21"/>
      <c r="I84" s="21"/>
      <c r="J84" s="21"/>
      <c r="K84" s="21"/>
      <c r="L84" s="21"/>
      <c r="M84" s="21"/>
      <c r="N84" s="21"/>
      <c r="O84" s="21"/>
      <c r="P84" s="21"/>
      <c r="Q84" s="21"/>
      <c r="R84" s="21"/>
      <c r="S84" s="21"/>
      <c r="T84" s="21"/>
      <c r="U84" s="21"/>
      <c r="V84" s="21"/>
    </row>
    <row r="85" spans="1:22">
      <c r="A85" s="340"/>
      <c r="B85" s="340"/>
      <c r="C85" s="340"/>
      <c r="D85" s="340"/>
      <c r="E85" s="21"/>
      <c r="F85" s="21"/>
      <c r="G85" s="21"/>
      <c r="H85" s="21"/>
      <c r="I85" s="21"/>
      <c r="J85" s="21"/>
      <c r="K85" s="21"/>
      <c r="L85" s="21"/>
      <c r="M85" s="21"/>
      <c r="N85" s="21"/>
      <c r="O85" s="21"/>
      <c r="P85" s="21"/>
      <c r="Q85" s="21"/>
      <c r="R85" s="21"/>
      <c r="S85" s="21"/>
      <c r="T85" s="21"/>
      <c r="U85" s="21"/>
      <c r="V85" s="21"/>
    </row>
    <row r="86" spans="1:22">
      <c r="A86" s="340"/>
      <c r="B86" s="340"/>
      <c r="C86" s="340"/>
      <c r="D86" s="340"/>
      <c r="E86" s="21"/>
      <c r="F86" s="21"/>
      <c r="G86" s="21"/>
      <c r="H86" s="21"/>
      <c r="I86" s="21"/>
      <c r="J86" s="21"/>
      <c r="K86" s="21"/>
      <c r="L86" s="21"/>
      <c r="M86" s="21"/>
      <c r="N86" s="21"/>
      <c r="O86" s="21"/>
      <c r="P86" s="21"/>
      <c r="Q86" s="21"/>
      <c r="R86" s="21"/>
      <c r="S86" s="21"/>
      <c r="T86" s="21"/>
      <c r="U86" s="21"/>
      <c r="V86" s="21"/>
    </row>
    <row r="87" spans="1:22">
      <c r="A87" s="340"/>
      <c r="B87" s="340"/>
      <c r="C87" s="340"/>
      <c r="D87" s="340"/>
      <c r="E87" s="21"/>
      <c r="F87" s="21"/>
      <c r="G87" s="21"/>
      <c r="H87" s="21"/>
      <c r="I87" s="21"/>
      <c r="J87" s="21"/>
      <c r="K87" s="21"/>
      <c r="L87" s="21"/>
      <c r="M87" s="21"/>
      <c r="N87" s="21"/>
      <c r="O87" s="21"/>
      <c r="P87" s="21"/>
      <c r="Q87" s="21"/>
      <c r="R87" s="21"/>
      <c r="S87" s="21"/>
      <c r="T87" s="21"/>
      <c r="U87" s="21"/>
      <c r="V87" s="21"/>
    </row>
    <row r="88" spans="1:22">
      <c r="A88" s="340"/>
      <c r="B88" s="340"/>
      <c r="C88" s="340"/>
      <c r="D88" s="340"/>
      <c r="E88" s="21"/>
      <c r="F88" s="21"/>
      <c r="G88" s="21"/>
      <c r="H88" s="21"/>
      <c r="I88" s="21"/>
      <c r="J88" s="21"/>
      <c r="K88" s="21"/>
      <c r="L88" s="21"/>
      <c r="M88" s="21"/>
      <c r="N88" s="21"/>
      <c r="O88" s="21"/>
      <c r="P88" s="21"/>
      <c r="Q88" s="21"/>
      <c r="R88" s="21"/>
      <c r="S88" s="21"/>
      <c r="T88" s="21"/>
      <c r="U88" s="21"/>
      <c r="V88" s="21"/>
    </row>
    <row r="89" spans="1:22">
      <c r="A89" s="340"/>
      <c r="B89" s="340"/>
      <c r="C89" s="340"/>
      <c r="D89" s="340"/>
      <c r="E89" s="21"/>
      <c r="F89" s="21"/>
      <c r="G89" s="21"/>
      <c r="H89" s="21"/>
      <c r="I89" s="21"/>
      <c r="J89" s="21"/>
      <c r="K89" s="21"/>
      <c r="L89" s="21"/>
      <c r="M89" s="21"/>
      <c r="N89" s="21"/>
      <c r="O89" s="21"/>
      <c r="P89" s="21"/>
      <c r="Q89" s="21"/>
      <c r="R89" s="21"/>
      <c r="S89" s="21"/>
      <c r="T89" s="21"/>
      <c r="U89" s="21"/>
      <c r="V89" s="21"/>
    </row>
    <row r="90" spans="1:22">
      <c r="A90" s="340"/>
      <c r="B90" s="340"/>
      <c r="C90" s="340"/>
      <c r="D90" s="340"/>
      <c r="E90" s="21"/>
      <c r="F90" s="21"/>
      <c r="G90" s="21"/>
      <c r="H90" s="21"/>
      <c r="I90" s="21"/>
      <c r="J90" s="21"/>
      <c r="K90" s="21"/>
      <c r="L90" s="21"/>
      <c r="M90" s="21"/>
      <c r="N90" s="21"/>
      <c r="O90" s="21"/>
      <c r="P90" s="21"/>
      <c r="Q90" s="21"/>
      <c r="R90" s="21"/>
      <c r="S90" s="21"/>
      <c r="T90" s="21"/>
      <c r="U90" s="21"/>
      <c r="V90" s="21"/>
    </row>
    <row r="91" spans="1:22">
      <c r="A91" s="340"/>
      <c r="B91" s="340"/>
      <c r="C91" s="340"/>
      <c r="D91" s="340"/>
      <c r="E91" s="21"/>
      <c r="F91" s="21"/>
      <c r="G91" s="21"/>
      <c r="H91" s="21"/>
      <c r="I91" s="21"/>
      <c r="J91" s="21"/>
      <c r="K91" s="21"/>
      <c r="L91" s="21"/>
      <c r="M91" s="21"/>
      <c r="N91" s="21"/>
      <c r="O91" s="21"/>
      <c r="P91" s="21"/>
      <c r="Q91" s="21"/>
      <c r="R91" s="21"/>
      <c r="S91" s="21"/>
      <c r="T91" s="21"/>
      <c r="U91" s="21"/>
      <c r="V91" s="21"/>
    </row>
    <row r="92" spans="1:22">
      <c r="A92" s="340"/>
      <c r="B92" s="340"/>
      <c r="C92" s="340"/>
      <c r="D92" s="340"/>
      <c r="E92" s="21"/>
      <c r="F92" s="21"/>
      <c r="G92" s="21"/>
      <c r="H92" s="21"/>
      <c r="I92" s="21"/>
      <c r="J92" s="21"/>
      <c r="K92" s="21"/>
      <c r="L92" s="21"/>
      <c r="M92" s="21"/>
      <c r="N92" s="21"/>
      <c r="O92" s="21"/>
      <c r="P92" s="21"/>
      <c r="Q92" s="21"/>
      <c r="R92" s="21"/>
      <c r="S92" s="21"/>
      <c r="T92" s="21"/>
      <c r="U92" s="21"/>
      <c r="V92" s="21"/>
    </row>
    <row r="93" spans="1:22">
      <c r="A93" s="340"/>
      <c r="B93" s="340"/>
      <c r="C93" s="340"/>
      <c r="D93" s="340"/>
      <c r="E93" s="21"/>
      <c r="F93" s="21"/>
      <c r="G93" s="21"/>
      <c r="H93" s="21"/>
      <c r="I93" s="21"/>
      <c r="J93" s="21"/>
      <c r="K93" s="21"/>
      <c r="L93" s="21"/>
      <c r="M93" s="21"/>
      <c r="N93" s="21"/>
      <c r="O93" s="21"/>
      <c r="P93" s="21"/>
      <c r="Q93" s="21"/>
      <c r="R93" s="21"/>
      <c r="S93" s="21"/>
      <c r="T93" s="21"/>
      <c r="U93" s="21"/>
      <c r="V93" s="21"/>
    </row>
    <row r="94" spans="1:22">
      <c r="A94" s="340"/>
      <c r="B94" s="340"/>
      <c r="C94" s="340"/>
      <c r="D94" s="340"/>
      <c r="E94" s="21"/>
      <c r="F94" s="21"/>
      <c r="G94" s="21"/>
      <c r="H94" s="21"/>
      <c r="I94" s="21"/>
      <c r="J94" s="21"/>
      <c r="K94" s="21"/>
      <c r="L94" s="21"/>
      <c r="M94" s="21"/>
      <c r="N94" s="21"/>
      <c r="O94" s="21"/>
      <c r="P94" s="21"/>
      <c r="Q94" s="21"/>
      <c r="R94" s="21"/>
      <c r="S94" s="21"/>
      <c r="T94" s="21"/>
      <c r="U94" s="21"/>
      <c r="V94" s="21"/>
    </row>
    <row r="95" spans="1:22">
      <c r="A95" s="340"/>
      <c r="B95" s="340"/>
      <c r="C95" s="340"/>
      <c r="D95" s="340"/>
      <c r="E95" s="21"/>
      <c r="F95" s="21"/>
      <c r="G95" s="21"/>
      <c r="H95" s="21"/>
      <c r="I95" s="21"/>
      <c r="J95" s="21"/>
      <c r="K95" s="21"/>
      <c r="L95" s="21"/>
      <c r="M95" s="21"/>
      <c r="N95" s="21"/>
      <c r="O95" s="21"/>
      <c r="P95" s="21"/>
      <c r="Q95" s="21"/>
      <c r="R95" s="21"/>
      <c r="S95" s="21"/>
      <c r="T95" s="21"/>
      <c r="U95" s="21"/>
      <c r="V95" s="21"/>
    </row>
    <row r="96" spans="1:22">
      <c r="A96" s="340"/>
      <c r="B96" s="340"/>
      <c r="C96" s="340"/>
      <c r="D96" s="340"/>
      <c r="E96" s="21"/>
      <c r="F96" s="21"/>
      <c r="G96" s="21"/>
      <c r="H96" s="21"/>
      <c r="I96" s="21"/>
      <c r="J96" s="21"/>
      <c r="K96" s="21"/>
      <c r="L96" s="21"/>
      <c r="M96" s="21"/>
      <c r="N96" s="21"/>
      <c r="O96" s="21"/>
      <c r="P96" s="21"/>
      <c r="Q96" s="21"/>
      <c r="R96" s="21"/>
      <c r="S96" s="21"/>
      <c r="T96" s="21"/>
      <c r="U96" s="21"/>
      <c r="V96" s="21"/>
    </row>
    <row r="97" spans="1:22">
      <c r="A97" s="340"/>
      <c r="B97" s="340"/>
      <c r="C97" s="340"/>
      <c r="D97" s="340"/>
      <c r="E97" s="21"/>
      <c r="F97" s="21"/>
      <c r="G97" s="21"/>
      <c r="H97" s="21"/>
      <c r="I97" s="21"/>
      <c r="J97" s="21"/>
      <c r="K97" s="21"/>
      <c r="L97" s="21"/>
      <c r="M97" s="21"/>
      <c r="N97" s="21"/>
      <c r="O97" s="21"/>
      <c r="P97" s="21"/>
      <c r="Q97" s="21"/>
      <c r="R97" s="21"/>
      <c r="S97" s="21"/>
      <c r="T97" s="21"/>
      <c r="U97" s="21"/>
      <c r="V97" s="21"/>
    </row>
    <row r="98" spans="1:22">
      <c r="A98" s="340"/>
      <c r="B98" s="340"/>
      <c r="C98" s="340"/>
      <c r="D98" s="340"/>
      <c r="E98" s="21"/>
      <c r="F98" s="21"/>
      <c r="G98" s="21"/>
      <c r="H98" s="21"/>
      <c r="I98" s="21"/>
      <c r="J98" s="21"/>
      <c r="K98" s="21"/>
      <c r="L98" s="21"/>
      <c r="M98" s="21"/>
      <c r="N98" s="21"/>
      <c r="O98" s="21"/>
      <c r="P98" s="21"/>
      <c r="Q98" s="21"/>
      <c r="R98" s="21"/>
      <c r="S98" s="21"/>
      <c r="T98" s="21"/>
      <c r="U98" s="21"/>
      <c r="V98" s="21"/>
    </row>
    <row r="99" spans="1:22">
      <c r="A99" s="340"/>
      <c r="B99" s="340"/>
      <c r="C99" s="340"/>
      <c r="D99" s="340"/>
      <c r="E99" s="21"/>
      <c r="F99" s="21"/>
      <c r="G99" s="21"/>
      <c r="H99" s="21"/>
      <c r="I99" s="21"/>
      <c r="J99" s="21"/>
      <c r="K99" s="21"/>
      <c r="L99" s="21"/>
      <c r="M99" s="21"/>
      <c r="N99" s="21"/>
      <c r="O99" s="21"/>
      <c r="P99" s="21"/>
      <c r="Q99" s="21"/>
      <c r="R99" s="21"/>
      <c r="S99" s="21"/>
      <c r="T99" s="21"/>
      <c r="U99" s="21"/>
      <c r="V99" s="21"/>
    </row>
    <row r="100" spans="1:22">
      <c r="A100" s="340"/>
      <c r="B100" s="340"/>
      <c r="C100" s="340"/>
      <c r="D100" s="340"/>
      <c r="E100" s="21"/>
      <c r="F100" s="21"/>
      <c r="G100" s="21"/>
      <c r="H100" s="21"/>
      <c r="I100" s="21"/>
      <c r="J100" s="21"/>
      <c r="K100" s="21"/>
      <c r="L100" s="21"/>
      <c r="M100" s="21"/>
      <c r="N100" s="21"/>
      <c r="O100" s="21"/>
      <c r="P100" s="21"/>
      <c r="Q100" s="21"/>
      <c r="R100" s="21"/>
      <c r="S100" s="21"/>
      <c r="T100" s="21"/>
      <c r="U100" s="21"/>
      <c r="V100" s="21"/>
    </row>
    <row r="101" spans="1:22">
      <c r="A101" s="340"/>
      <c r="B101" s="340"/>
      <c r="C101" s="340"/>
      <c r="D101" s="340"/>
      <c r="E101" s="21"/>
      <c r="F101" s="21"/>
      <c r="G101" s="21"/>
      <c r="H101" s="21"/>
      <c r="I101" s="21"/>
      <c r="J101" s="21"/>
      <c r="K101" s="21"/>
      <c r="L101" s="21"/>
      <c r="M101" s="21"/>
      <c r="N101" s="21"/>
      <c r="O101" s="21"/>
      <c r="P101" s="21"/>
      <c r="Q101" s="21"/>
      <c r="R101" s="21"/>
      <c r="S101" s="21"/>
      <c r="T101" s="21"/>
      <c r="U101" s="21"/>
      <c r="V101" s="21"/>
    </row>
    <row r="102" spans="1:22">
      <c r="A102" s="340"/>
      <c r="B102" s="340"/>
      <c r="C102" s="340"/>
      <c r="D102" s="340"/>
      <c r="E102" s="21"/>
      <c r="F102" s="21"/>
      <c r="G102" s="21"/>
      <c r="H102" s="21"/>
      <c r="I102" s="21"/>
      <c r="J102" s="21"/>
      <c r="K102" s="21"/>
      <c r="L102" s="21"/>
      <c r="M102" s="21"/>
      <c r="N102" s="21"/>
      <c r="O102" s="21"/>
      <c r="P102" s="21"/>
      <c r="Q102" s="21"/>
      <c r="R102" s="21"/>
      <c r="S102" s="21"/>
      <c r="T102" s="21"/>
      <c r="U102" s="21"/>
      <c r="V102" s="21"/>
    </row>
    <row r="103" spans="1:22">
      <c r="A103" s="340"/>
      <c r="B103" s="340"/>
      <c r="C103" s="340"/>
      <c r="D103" s="340"/>
      <c r="E103" s="21"/>
      <c r="F103" s="21"/>
      <c r="G103" s="21"/>
      <c r="H103" s="21"/>
      <c r="I103" s="21"/>
      <c r="J103" s="21"/>
      <c r="K103" s="21"/>
      <c r="L103" s="21"/>
      <c r="M103" s="21"/>
      <c r="N103" s="21"/>
      <c r="O103" s="21"/>
      <c r="P103" s="21"/>
      <c r="Q103" s="21"/>
      <c r="R103" s="21"/>
      <c r="S103" s="21"/>
      <c r="T103" s="21"/>
      <c r="U103" s="21"/>
      <c r="V103" s="21"/>
    </row>
    <row r="104" spans="1:22">
      <c r="A104" s="340"/>
      <c r="B104" s="340"/>
      <c r="C104" s="340"/>
      <c r="D104" s="340"/>
      <c r="E104" s="21"/>
      <c r="F104" s="21"/>
      <c r="G104" s="21"/>
      <c r="H104" s="21"/>
      <c r="I104" s="21"/>
      <c r="J104" s="21"/>
      <c r="K104" s="21"/>
      <c r="L104" s="21"/>
      <c r="M104" s="21"/>
      <c r="N104" s="21"/>
      <c r="O104" s="21"/>
      <c r="P104" s="21"/>
      <c r="Q104" s="21"/>
      <c r="R104" s="21"/>
      <c r="S104" s="21"/>
      <c r="T104" s="21"/>
      <c r="U104" s="21"/>
      <c r="V104" s="21"/>
    </row>
    <row r="105" spans="1:22">
      <c r="A105" s="340"/>
      <c r="B105" s="340"/>
      <c r="C105" s="340"/>
      <c r="D105" s="340"/>
      <c r="E105" s="21"/>
      <c r="F105" s="21"/>
      <c r="G105" s="21"/>
      <c r="H105" s="21"/>
      <c r="I105" s="21"/>
      <c r="J105" s="21"/>
      <c r="K105" s="21"/>
      <c r="L105" s="21"/>
      <c r="M105" s="21"/>
      <c r="N105" s="21"/>
      <c r="O105" s="21"/>
      <c r="P105" s="21"/>
      <c r="Q105" s="21"/>
      <c r="R105" s="21"/>
      <c r="S105" s="21"/>
      <c r="T105" s="21"/>
      <c r="U105" s="21"/>
      <c r="V105" s="21"/>
    </row>
    <row r="106" spans="1:22">
      <c r="A106" s="340"/>
      <c r="B106" s="340"/>
      <c r="C106" s="340"/>
      <c r="D106" s="340"/>
      <c r="E106" s="21"/>
      <c r="F106" s="21"/>
      <c r="G106" s="21"/>
      <c r="H106" s="21"/>
      <c r="I106" s="21"/>
      <c r="J106" s="21"/>
      <c r="K106" s="21"/>
      <c r="L106" s="21"/>
      <c r="M106" s="21"/>
      <c r="N106" s="21"/>
      <c r="O106" s="21"/>
      <c r="P106" s="21"/>
      <c r="Q106" s="21"/>
      <c r="R106" s="21"/>
      <c r="S106" s="21"/>
      <c r="T106" s="21"/>
      <c r="U106" s="21"/>
      <c r="V106" s="21"/>
    </row>
    <row r="107" spans="1:22">
      <c r="A107" s="340"/>
      <c r="B107" s="340"/>
      <c r="C107" s="340"/>
      <c r="D107" s="340"/>
      <c r="E107" s="21"/>
      <c r="F107" s="21"/>
      <c r="G107" s="21"/>
      <c r="H107" s="21"/>
      <c r="I107" s="21"/>
      <c r="J107" s="21"/>
      <c r="K107" s="21"/>
      <c r="L107" s="21"/>
      <c r="M107" s="21"/>
      <c r="N107" s="21"/>
      <c r="O107" s="21"/>
      <c r="P107" s="21"/>
      <c r="Q107" s="21"/>
      <c r="R107" s="21"/>
      <c r="S107" s="21"/>
      <c r="T107" s="21"/>
      <c r="U107" s="21"/>
      <c r="V107" s="21"/>
    </row>
    <row r="108" spans="1:22">
      <c r="A108" s="340"/>
      <c r="B108" s="340"/>
      <c r="C108" s="340"/>
      <c r="D108" s="340"/>
      <c r="E108" s="21"/>
      <c r="F108" s="21"/>
      <c r="G108" s="21"/>
      <c r="H108" s="21"/>
      <c r="I108" s="21"/>
      <c r="J108" s="21"/>
      <c r="K108" s="21"/>
      <c r="L108" s="21"/>
      <c r="M108" s="21"/>
      <c r="N108" s="21"/>
      <c r="O108" s="21"/>
      <c r="P108" s="21"/>
      <c r="Q108" s="21"/>
      <c r="R108" s="21"/>
      <c r="S108" s="21"/>
      <c r="T108" s="21"/>
      <c r="U108" s="21"/>
      <c r="V108" s="21"/>
    </row>
    <row r="109" spans="1:22">
      <c r="A109" s="340"/>
      <c r="B109" s="340"/>
      <c r="C109" s="340"/>
      <c r="D109" s="340"/>
      <c r="E109" s="21"/>
      <c r="F109" s="21"/>
      <c r="G109" s="21"/>
      <c r="H109" s="21"/>
      <c r="I109" s="21"/>
      <c r="J109" s="21"/>
      <c r="K109" s="21"/>
      <c r="L109" s="21"/>
      <c r="M109" s="21"/>
      <c r="N109" s="21"/>
      <c r="O109" s="21"/>
      <c r="P109" s="21"/>
      <c r="Q109" s="21"/>
      <c r="R109" s="21"/>
      <c r="S109" s="21"/>
      <c r="T109" s="21"/>
      <c r="U109" s="21"/>
      <c r="V109" s="21"/>
    </row>
    <row r="110" spans="1:22">
      <c r="A110" s="340"/>
      <c r="B110" s="340"/>
      <c r="C110" s="340"/>
      <c r="D110" s="340"/>
      <c r="E110" s="21"/>
      <c r="F110" s="21"/>
      <c r="G110" s="21"/>
      <c r="H110" s="21"/>
      <c r="I110" s="21"/>
      <c r="J110" s="21"/>
      <c r="K110" s="21"/>
      <c r="L110" s="21"/>
      <c r="M110" s="21"/>
      <c r="N110" s="21"/>
      <c r="O110" s="21"/>
      <c r="P110" s="21"/>
      <c r="Q110" s="21"/>
      <c r="R110" s="21"/>
      <c r="S110" s="21"/>
      <c r="T110" s="21"/>
      <c r="U110" s="21"/>
      <c r="V110" s="21"/>
    </row>
    <row r="111" spans="1:22">
      <c r="A111" s="340"/>
      <c r="B111" s="340"/>
      <c r="C111" s="340"/>
      <c r="D111" s="340"/>
      <c r="E111" s="21"/>
      <c r="F111" s="21"/>
      <c r="G111" s="21"/>
      <c r="H111" s="21"/>
      <c r="I111" s="21"/>
      <c r="J111" s="21"/>
      <c r="K111" s="21"/>
      <c r="L111" s="21"/>
      <c r="M111" s="21"/>
      <c r="N111" s="21"/>
      <c r="O111" s="21"/>
      <c r="P111" s="21"/>
      <c r="Q111" s="21"/>
      <c r="R111" s="21"/>
      <c r="S111" s="21"/>
      <c r="T111" s="21"/>
      <c r="U111" s="21"/>
      <c r="V111" s="21"/>
    </row>
    <row r="112" spans="1:22">
      <c r="A112" s="340"/>
      <c r="B112" s="340"/>
      <c r="C112" s="340"/>
      <c r="D112" s="340"/>
      <c r="E112" s="21"/>
      <c r="F112" s="21"/>
      <c r="G112" s="21"/>
      <c r="H112" s="21"/>
      <c r="I112" s="21"/>
      <c r="J112" s="21"/>
      <c r="K112" s="21"/>
      <c r="L112" s="21"/>
      <c r="M112" s="21"/>
      <c r="N112" s="21"/>
      <c r="O112" s="21"/>
      <c r="P112" s="21"/>
      <c r="Q112" s="21"/>
      <c r="R112" s="21"/>
      <c r="S112" s="21"/>
      <c r="T112" s="21"/>
      <c r="U112" s="21"/>
      <c r="V112" s="21"/>
    </row>
    <row r="113" spans="1:22">
      <c r="A113" s="340"/>
      <c r="B113" s="340"/>
      <c r="C113" s="340"/>
      <c r="D113" s="340"/>
      <c r="E113" s="21"/>
      <c r="F113" s="21"/>
      <c r="G113" s="21"/>
      <c r="H113" s="21"/>
      <c r="I113" s="21"/>
      <c r="J113" s="21"/>
      <c r="K113" s="21"/>
      <c r="L113" s="21"/>
      <c r="M113" s="21"/>
      <c r="N113" s="21"/>
      <c r="O113" s="21"/>
      <c r="P113" s="21"/>
      <c r="Q113" s="21"/>
      <c r="R113" s="21"/>
      <c r="S113" s="21"/>
      <c r="T113" s="21"/>
      <c r="U113" s="21"/>
      <c r="V113" s="21"/>
    </row>
    <row r="114" spans="1:22">
      <c r="A114" s="340"/>
      <c r="B114" s="340"/>
      <c r="C114" s="340"/>
      <c r="D114" s="340"/>
      <c r="E114" s="21"/>
      <c r="F114" s="21"/>
      <c r="G114" s="21"/>
      <c r="H114" s="21"/>
      <c r="I114" s="21"/>
      <c r="J114" s="21"/>
      <c r="K114" s="21"/>
      <c r="L114" s="21"/>
      <c r="M114" s="21"/>
      <c r="N114" s="21"/>
      <c r="O114" s="21"/>
      <c r="P114" s="21"/>
      <c r="Q114" s="21"/>
      <c r="R114" s="21"/>
      <c r="S114" s="21"/>
      <c r="T114" s="21"/>
      <c r="U114" s="21"/>
      <c r="V114" s="21"/>
    </row>
    <row r="115" spans="1:22">
      <c r="A115" s="340"/>
      <c r="B115" s="340"/>
      <c r="C115" s="340"/>
      <c r="D115" s="340"/>
      <c r="E115" s="21"/>
      <c r="F115" s="21"/>
      <c r="G115" s="21"/>
      <c r="H115" s="21"/>
      <c r="I115" s="21"/>
      <c r="J115" s="21"/>
      <c r="K115" s="21"/>
      <c r="L115" s="21"/>
      <c r="M115" s="21"/>
      <c r="N115" s="21"/>
      <c r="O115" s="21"/>
      <c r="P115" s="21"/>
      <c r="Q115" s="21"/>
      <c r="R115" s="21"/>
      <c r="S115" s="21"/>
      <c r="T115" s="21"/>
      <c r="U115" s="21"/>
      <c r="V115" s="21"/>
    </row>
    <row r="116" spans="1:22">
      <c r="A116" s="340"/>
      <c r="B116" s="340"/>
      <c r="C116" s="340"/>
      <c r="D116" s="340"/>
      <c r="E116" s="21"/>
      <c r="F116" s="21"/>
      <c r="G116" s="21"/>
      <c r="H116" s="21"/>
      <c r="I116" s="21"/>
      <c r="J116" s="21"/>
      <c r="K116" s="21"/>
      <c r="L116" s="21"/>
      <c r="M116" s="21"/>
      <c r="N116" s="21"/>
      <c r="O116" s="21"/>
      <c r="P116" s="21"/>
      <c r="Q116" s="21"/>
      <c r="R116" s="21"/>
      <c r="S116" s="21"/>
      <c r="T116" s="21"/>
      <c r="U116" s="21"/>
      <c r="V116" s="21"/>
    </row>
    <row r="117" spans="1:22">
      <c r="A117" s="340"/>
      <c r="B117" s="340"/>
      <c r="C117" s="340"/>
      <c r="D117" s="340"/>
      <c r="E117" s="21"/>
      <c r="F117" s="21"/>
      <c r="G117" s="21"/>
      <c r="H117" s="21"/>
      <c r="I117" s="21"/>
      <c r="J117" s="21"/>
      <c r="K117" s="21"/>
      <c r="L117" s="21"/>
      <c r="M117" s="21"/>
      <c r="N117" s="21"/>
      <c r="O117" s="21"/>
      <c r="P117" s="21"/>
      <c r="Q117" s="21"/>
      <c r="R117" s="21"/>
      <c r="S117" s="21"/>
      <c r="T117" s="21"/>
      <c r="U117" s="21"/>
      <c r="V117" s="21"/>
    </row>
    <row r="118" spans="1:22">
      <c r="A118" s="340"/>
      <c r="B118" s="340"/>
      <c r="C118" s="340"/>
      <c r="D118" s="340"/>
      <c r="E118" s="21"/>
      <c r="F118" s="21"/>
      <c r="G118" s="21"/>
      <c r="H118" s="21"/>
      <c r="I118" s="21"/>
      <c r="J118" s="21"/>
      <c r="K118" s="21"/>
      <c r="L118" s="21"/>
      <c r="M118" s="21"/>
      <c r="N118" s="21"/>
      <c r="O118" s="21"/>
      <c r="P118" s="21"/>
      <c r="Q118" s="21"/>
      <c r="R118" s="21"/>
      <c r="S118" s="21"/>
      <c r="T118" s="21"/>
      <c r="U118" s="21"/>
      <c r="V118" s="21"/>
    </row>
    <row r="119" spans="1:22">
      <c r="A119" s="340"/>
      <c r="B119" s="340"/>
      <c r="C119" s="340"/>
      <c r="D119" s="340"/>
      <c r="E119" s="21"/>
      <c r="F119" s="21"/>
      <c r="G119" s="21"/>
      <c r="H119" s="21"/>
      <c r="I119" s="21"/>
      <c r="J119" s="21"/>
      <c r="K119" s="21"/>
      <c r="L119" s="21"/>
      <c r="M119" s="21"/>
      <c r="N119" s="21"/>
      <c r="O119" s="21"/>
      <c r="P119" s="21"/>
      <c r="Q119" s="21"/>
      <c r="R119" s="21"/>
      <c r="S119" s="21"/>
      <c r="T119" s="21"/>
      <c r="U119" s="21"/>
      <c r="V119" s="21"/>
    </row>
    <row r="120" spans="1:22">
      <c r="A120" s="340"/>
      <c r="B120" s="340"/>
      <c r="C120" s="340"/>
      <c r="D120" s="340"/>
      <c r="E120" s="21"/>
      <c r="F120" s="21"/>
      <c r="G120" s="21"/>
      <c r="H120" s="21"/>
      <c r="I120" s="21"/>
      <c r="J120" s="21"/>
      <c r="K120" s="21"/>
      <c r="L120" s="21"/>
      <c r="M120" s="21"/>
      <c r="N120" s="21"/>
      <c r="O120" s="21"/>
      <c r="P120" s="21"/>
      <c r="Q120" s="21"/>
      <c r="R120" s="21"/>
      <c r="S120" s="21"/>
      <c r="T120" s="21"/>
      <c r="U120" s="21"/>
      <c r="V120" s="21"/>
    </row>
    <row r="121" spans="1:22">
      <c r="A121" s="340"/>
      <c r="B121" s="340"/>
      <c r="C121" s="340"/>
      <c r="D121" s="340"/>
      <c r="E121" s="21"/>
      <c r="F121" s="21"/>
      <c r="G121" s="21"/>
      <c r="H121" s="21"/>
      <c r="I121" s="21"/>
      <c r="J121" s="21"/>
      <c r="K121" s="21"/>
      <c r="L121" s="21"/>
      <c r="M121" s="21"/>
      <c r="N121" s="21"/>
      <c r="O121" s="21"/>
      <c r="P121" s="21"/>
      <c r="Q121" s="21"/>
      <c r="R121" s="21"/>
      <c r="S121" s="21"/>
      <c r="T121" s="21"/>
      <c r="U121" s="21"/>
      <c r="V121" s="21"/>
    </row>
    <row r="122" spans="1:22">
      <c r="A122" s="340"/>
      <c r="B122" s="340"/>
      <c r="C122" s="340"/>
      <c r="D122" s="340"/>
      <c r="E122" s="21"/>
      <c r="F122" s="21"/>
      <c r="G122" s="21"/>
      <c r="H122" s="21"/>
      <c r="I122" s="21"/>
      <c r="J122" s="21"/>
      <c r="K122" s="21"/>
      <c r="L122" s="21"/>
      <c r="M122" s="21"/>
      <c r="N122" s="21"/>
      <c r="O122" s="21"/>
      <c r="P122" s="21"/>
      <c r="Q122" s="21"/>
      <c r="R122" s="21"/>
      <c r="S122" s="21"/>
      <c r="T122" s="21"/>
      <c r="U122" s="21"/>
      <c r="V122" s="21"/>
    </row>
    <row r="123" spans="1:22">
      <c r="A123" s="340"/>
      <c r="B123" s="340"/>
      <c r="C123" s="340"/>
      <c r="D123" s="340"/>
      <c r="E123" s="21"/>
      <c r="F123" s="21"/>
      <c r="G123" s="21"/>
      <c r="H123" s="21"/>
      <c r="I123" s="21"/>
      <c r="J123" s="21"/>
      <c r="K123" s="21"/>
      <c r="L123" s="21"/>
      <c r="M123" s="21"/>
      <c r="N123" s="21"/>
      <c r="O123" s="21"/>
      <c r="P123" s="21"/>
      <c r="Q123" s="21"/>
      <c r="R123" s="21"/>
      <c r="S123" s="21"/>
      <c r="T123" s="21"/>
      <c r="U123" s="21"/>
      <c r="V123" s="21"/>
    </row>
    <row r="124" spans="1:22">
      <c r="A124" s="340"/>
      <c r="B124" s="340"/>
      <c r="C124" s="340"/>
      <c r="D124" s="340"/>
      <c r="E124" s="21"/>
      <c r="F124" s="21"/>
      <c r="G124" s="21"/>
      <c r="H124" s="21"/>
      <c r="I124" s="21"/>
      <c r="J124" s="21"/>
      <c r="K124" s="21"/>
      <c r="L124" s="21"/>
      <c r="M124" s="21"/>
      <c r="N124" s="21"/>
      <c r="O124" s="21"/>
      <c r="P124" s="21"/>
      <c r="Q124" s="21"/>
      <c r="R124" s="21"/>
      <c r="S124" s="21"/>
      <c r="T124" s="21"/>
      <c r="U124" s="21"/>
      <c r="V124" s="21"/>
    </row>
    <row r="125" spans="1:22">
      <c r="A125" s="340"/>
      <c r="B125" s="340"/>
      <c r="C125" s="340"/>
      <c r="D125" s="340"/>
      <c r="E125" s="21"/>
      <c r="F125" s="21"/>
      <c r="G125" s="21"/>
      <c r="H125" s="21"/>
      <c r="I125" s="21"/>
      <c r="J125" s="21"/>
      <c r="K125" s="21"/>
      <c r="L125" s="21"/>
      <c r="M125" s="21"/>
      <c r="N125" s="21"/>
      <c r="O125" s="21"/>
      <c r="P125" s="21"/>
      <c r="Q125" s="21"/>
      <c r="R125" s="21"/>
      <c r="S125" s="21"/>
      <c r="T125" s="21"/>
      <c r="U125" s="21"/>
      <c r="V125" s="21"/>
    </row>
    <row r="126" spans="1:22">
      <c r="A126" s="340"/>
      <c r="B126" s="340"/>
      <c r="C126" s="340"/>
      <c r="D126" s="340"/>
      <c r="E126" s="21"/>
      <c r="F126" s="21"/>
      <c r="G126" s="21"/>
      <c r="H126" s="21"/>
      <c r="I126" s="21"/>
      <c r="J126" s="21"/>
      <c r="K126" s="21"/>
      <c r="L126" s="21"/>
      <c r="M126" s="21"/>
      <c r="N126" s="21"/>
      <c r="O126" s="21"/>
      <c r="P126" s="21"/>
      <c r="Q126" s="21"/>
      <c r="R126" s="21"/>
      <c r="S126" s="21"/>
      <c r="T126" s="21"/>
      <c r="U126" s="21"/>
      <c r="V126" s="21"/>
    </row>
    <row r="127" spans="1:22">
      <c r="A127" s="340"/>
      <c r="B127" s="340"/>
      <c r="C127" s="340"/>
      <c r="D127" s="340"/>
      <c r="E127" s="21"/>
      <c r="F127" s="21"/>
      <c r="G127" s="21"/>
      <c r="H127" s="21"/>
      <c r="I127" s="21"/>
      <c r="J127" s="21"/>
      <c r="K127" s="21"/>
      <c r="L127" s="21"/>
      <c r="M127" s="21"/>
      <c r="N127" s="21"/>
      <c r="O127" s="21"/>
      <c r="P127" s="21"/>
      <c r="Q127" s="21"/>
      <c r="R127" s="21"/>
      <c r="S127" s="21"/>
      <c r="T127" s="21"/>
      <c r="U127" s="21"/>
      <c r="V127" s="21"/>
    </row>
    <row r="128" spans="1:22">
      <c r="A128" s="340"/>
      <c r="B128" s="340"/>
      <c r="C128" s="340"/>
      <c r="D128" s="340"/>
      <c r="E128" s="21"/>
      <c r="F128" s="21"/>
      <c r="G128" s="21"/>
      <c r="H128" s="21"/>
      <c r="I128" s="21"/>
      <c r="J128" s="21"/>
      <c r="K128" s="21"/>
      <c r="L128" s="21"/>
      <c r="M128" s="21"/>
      <c r="N128" s="21"/>
      <c r="O128" s="21"/>
      <c r="P128" s="21"/>
      <c r="Q128" s="21"/>
      <c r="R128" s="21"/>
      <c r="S128" s="21"/>
      <c r="T128" s="21"/>
      <c r="U128" s="21"/>
      <c r="V128" s="21"/>
    </row>
    <row r="129" spans="1:22">
      <c r="A129" s="340"/>
      <c r="B129" s="340"/>
      <c r="C129" s="340"/>
      <c r="D129" s="340"/>
      <c r="E129" s="21"/>
      <c r="F129" s="21"/>
      <c r="G129" s="21"/>
      <c r="H129" s="21"/>
      <c r="I129" s="21"/>
      <c r="J129" s="21"/>
      <c r="K129" s="21"/>
      <c r="L129" s="21"/>
      <c r="M129" s="21"/>
      <c r="N129" s="21"/>
      <c r="O129" s="21"/>
      <c r="P129" s="21"/>
      <c r="Q129" s="21"/>
      <c r="R129" s="21"/>
      <c r="S129" s="21"/>
      <c r="T129" s="21"/>
      <c r="U129" s="21"/>
      <c r="V129" s="21"/>
    </row>
    <row r="130" spans="1:22">
      <c r="A130" s="340"/>
      <c r="B130" s="340"/>
      <c r="C130" s="340"/>
      <c r="D130" s="340"/>
      <c r="E130" s="21"/>
      <c r="F130" s="21"/>
      <c r="G130" s="21"/>
      <c r="H130" s="21"/>
      <c r="I130" s="21"/>
      <c r="J130" s="21"/>
      <c r="K130" s="21"/>
      <c r="L130" s="21"/>
      <c r="M130" s="21"/>
      <c r="N130" s="21"/>
      <c r="O130" s="21"/>
      <c r="P130" s="21"/>
      <c r="Q130" s="21"/>
      <c r="R130" s="21"/>
      <c r="S130" s="21"/>
      <c r="T130" s="21"/>
      <c r="U130" s="21"/>
      <c r="V130" s="21"/>
    </row>
    <row r="131" spans="1:22">
      <c r="A131" s="340"/>
      <c r="B131" s="340"/>
      <c r="C131" s="340"/>
      <c r="D131" s="340"/>
      <c r="E131" s="21"/>
      <c r="F131" s="21"/>
      <c r="G131" s="21"/>
      <c r="H131" s="21"/>
      <c r="I131" s="21"/>
      <c r="J131" s="21"/>
      <c r="K131" s="21"/>
      <c r="L131" s="21"/>
      <c r="M131" s="21"/>
      <c r="N131" s="21"/>
      <c r="O131" s="21"/>
      <c r="P131" s="21"/>
      <c r="Q131" s="21"/>
      <c r="R131" s="21"/>
      <c r="S131" s="21"/>
      <c r="T131" s="21"/>
      <c r="U131" s="21"/>
      <c r="V131" s="21"/>
    </row>
    <row r="132" spans="1:22">
      <c r="A132" s="340"/>
      <c r="B132" s="340"/>
      <c r="C132" s="340"/>
      <c r="D132" s="340"/>
      <c r="E132" s="21"/>
      <c r="F132" s="21"/>
      <c r="G132" s="21"/>
      <c r="H132" s="21"/>
      <c r="I132" s="21"/>
      <c r="J132" s="21"/>
      <c r="K132" s="21"/>
      <c r="L132" s="21"/>
      <c r="M132" s="21"/>
      <c r="N132" s="21"/>
      <c r="O132" s="21"/>
      <c r="P132" s="21"/>
      <c r="Q132" s="21"/>
      <c r="R132" s="21"/>
      <c r="S132" s="21"/>
      <c r="T132" s="21"/>
      <c r="U132" s="21"/>
      <c r="V132" s="21"/>
    </row>
    <row r="133" spans="1:22">
      <c r="A133" s="340"/>
      <c r="B133" s="340"/>
      <c r="C133" s="340"/>
      <c r="D133" s="340"/>
      <c r="E133" s="21"/>
      <c r="F133" s="21"/>
      <c r="G133" s="21"/>
      <c r="H133" s="21"/>
      <c r="I133" s="21"/>
      <c r="J133" s="21"/>
      <c r="K133" s="21"/>
      <c r="L133" s="21"/>
      <c r="M133" s="21"/>
      <c r="N133" s="21"/>
      <c r="O133" s="21"/>
      <c r="P133" s="21"/>
      <c r="Q133" s="21"/>
      <c r="R133" s="21"/>
      <c r="S133" s="21"/>
      <c r="T133" s="21"/>
      <c r="U133" s="21"/>
      <c r="V133" s="21"/>
    </row>
    <row r="134" spans="1:22">
      <c r="A134" s="340"/>
      <c r="B134" s="340"/>
      <c r="C134" s="340"/>
      <c r="D134" s="340"/>
      <c r="E134" s="21"/>
      <c r="F134" s="21"/>
      <c r="G134" s="21"/>
      <c r="H134" s="21"/>
      <c r="I134" s="21"/>
      <c r="J134" s="21"/>
      <c r="K134" s="21"/>
      <c r="L134" s="21"/>
      <c r="M134" s="21"/>
      <c r="N134" s="21"/>
      <c r="O134" s="21"/>
      <c r="P134" s="21"/>
      <c r="Q134" s="21"/>
      <c r="R134" s="21"/>
      <c r="S134" s="21"/>
      <c r="T134" s="21"/>
      <c r="U134" s="21"/>
      <c r="V134" s="21"/>
    </row>
    <row r="135" spans="1:22">
      <c r="A135" s="340"/>
      <c r="B135" s="340"/>
      <c r="C135" s="340"/>
      <c r="D135" s="340"/>
      <c r="E135" s="21"/>
      <c r="F135" s="21"/>
      <c r="G135" s="21"/>
      <c r="H135" s="21"/>
      <c r="I135" s="21"/>
      <c r="J135" s="21"/>
      <c r="K135" s="21"/>
      <c r="L135" s="21"/>
      <c r="M135" s="21"/>
      <c r="N135" s="21"/>
      <c r="O135" s="21"/>
      <c r="P135" s="21"/>
      <c r="Q135" s="21"/>
      <c r="R135" s="21"/>
      <c r="S135" s="21"/>
      <c r="T135" s="21"/>
      <c r="U135" s="21"/>
      <c r="V135" s="21"/>
    </row>
    <row r="136" spans="1:22">
      <c r="A136" s="340"/>
      <c r="B136" s="340"/>
      <c r="C136" s="340"/>
      <c r="D136" s="340"/>
      <c r="E136" s="21"/>
      <c r="F136" s="21"/>
      <c r="G136" s="21"/>
      <c r="H136" s="21"/>
      <c r="I136" s="21"/>
      <c r="J136" s="21"/>
      <c r="K136" s="21"/>
      <c r="L136" s="21"/>
      <c r="M136" s="21"/>
      <c r="N136" s="21"/>
      <c r="O136" s="21"/>
      <c r="P136" s="21"/>
      <c r="Q136" s="21"/>
      <c r="R136" s="21"/>
      <c r="S136" s="21"/>
      <c r="T136" s="21"/>
      <c r="U136" s="21"/>
      <c r="V136" s="21"/>
    </row>
    <row r="137" spans="1:22">
      <c r="A137" s="340"/>
      <c r="B137" s="340"/>
      <c r="C137" s="340"/>
      <c r="D137" s="340"/>
      <c r="E137" s="21"/>
      <c r="F137" s="21"/>
      <c r="G137" s="21"/>
      <c r="H137" s="21"/>
      <c r="I137" s="21"/>
      <c r="J137" s="21"/>
      <c r="K137" s="21"/>
      <c r="L137" s="21"/>
      <c r="M137" s="21"/>
      <c r="N137" s="21"/>
      <c r="O137" s="21"/>
      <c r="P137" s="21"/>
      <c r="Q137" s="21"/>
      <c r="R137" s="21"/>
      <c r="S137" s="21"/>
      <c r="T137" s="21"/>
      <c r="U137" s="21"/>
      <c r="V137" s="21"/>
    </row>
    <row r="138" spans="1:22">
      <c r="A138" s="340"/>
      <c r="B138" s="340"/>
      <c r="C138" s="340"/>
      <c r="D138" s="340"/>
      <c r="E138" s="21"/>
      <c r="F138" s="21"/>
      <c r="G138" s="21"/>
      <c r="H138" s="21"/>
      <c r="I138" s="21"/>
      <c r="J138" s="21"/>
      <c r="K138" s="21"/>
      <c r="L138" s="21"/>
      <c r="M138" s="21"/>
      <c r="N138" s="21"/>
      <c r="O138" s="21"/>
      <c r="P138" s="21"/>
      <c r="Q138" s="21"/>
      <c r="R138" s="21"/>
      <c r="S138" s="21"/>
      <c r="T138" s="21"/>
      <c r="U138" s="21"/>
      <c r="V138" s="21"/>
    </row>
    <row r="139" spans="1:22">
      <c r="A139" s="340"/>
      <c r="B139" s="340"/>
      <c r="C139" s="340"/>
      <c r="D139" s="340"/>
      <c r="E139" s="21"/>
      <c r="F139" s="21"/>
      <c r="G139" s="21"/>
      <c r="H139" s="21"/>
      <c r="I139" s="21"/>
      <c r="J139" s="21"/>
      <c r="K139" s="21"/>
      <c r="L139" s="21"/>
      <c r="M139" s="21"/>
      <c r="N139" s="21"/>
      <c r="O139" s="21"/>
      <c r="P139" s="21"/>
      <c r="Q139" s="21"/>
      <c r="R139" s="21"/>
      <c r="S139" s="21"/>
      <c r="T139" s="21"/>
      <c r="U139" s="21"/>
      <c r="V139" s="21"/>
    </row>
    <row r="140" spans="1:22">
      <c r="A140" s="340"/>
      <c r="B140" s="340"/>
      <c r="C140" s="340"/>
      <c r="D140" s="340"/>
      <c r="E140" s="21"/>
      <c r="F140" s="21"/>
      <c r="G140" s="21"/>
      <c r="H140" s="21"/>
      <c r="I140" s="21"/>
      <c r="J140" s="21"/>
      <c r="K140" s="21"/>
      <c r="L140" s="21"/>
      <c r="M140" s="21"/>
      <c r="N140" s="21"/>
      <c r="O140" s="21"/>
      <c r="P140" s="21"/>
      <c r="Q140" s="21"/>
      <c r="R140" s="21"/>
      <c r="S140" s="21"/>
      <c r="T140" s="21"/>
      <c r="U140" s="21"/>
      <c r="V140" s="21"/>
    </row>
    <row r="141" spans="1:22">
      <c r="A141" s="340"/>
      <c r="B141" s="340"/>
      <c r="C141" s="340"/>
      <c r="D141" s="340"/>
      <c r="E141" s="21"/>
      <c r="F141" s="21"/>
      <c r="G141" s="21"/>
      <c r="H141" s="21"/>
      <c r="I141" s="21"/>
      <c r="J141" s="21"/>
      <c r="K141" s="21"/>
      <c r="L141" s="21"/>
      <c r="M141" s="21"/>
      <c r="N141" s="21"/>
      <c r="O141" s="21"/>
      <c r="P141" s="21"/>
      <c r="Q141" s="21"/>
      <c r="R141" s="21"/>
      <c r="S141" s="21"/>
      <c r="T141" s="21"/>
      <c r="U141" s="21"/>
      <c r="V141" s="21"/>
    </row>
    <row r="142" spans="1:22">
      <c r="A142" s="340"/>
      <c r="B142" s="340"/>
      <c r="C142" s="340"/>
      <c r="D142" s="340"/>
      <c r="E142" s="21"/>
      <c r="F142" s="21"/>
      <c r="G142" s="21"/>
      <c r="H142" s="21"/>
      <c r="I142" s="21"/>
      <c r="J142" s="21"/>
      <c r="K142" s="21"/>
      <c r="L142" s="21"/>
      <c r="M142" s="21"/>
      <c r="N142" s="21"/>
      <c r="O142" s="21"/>
      <c r="P142" s="21"/>
      <c r="Q142" s="21"/>
      <c r="R142" s="21"/>
      <c r="S142" s="21"/>
      <c r="T142" s="21"/>
      <c r="U142" s="21"/>
      <c r="V142" s="21"/>
    </row>
    <row r="143" spans="1:22">
      <c r="A143" s="340"/>
      <c r="B143" s="340"/>
      <c r="C143" s="340"/>
      <c r="D143" s="340"/>
      <c r="E143" s="21"/>
      <c r="F143" s="21"/>
      <c r="G143" s="21"/>
      <c r="H143" s="21"/>
      <c r="I143" s="21"/>
      <c r="J143" s="21"/>
      <c r="K143" s="21"/>
      <c r="L143" s="21"/>
      <c r="M143" s="21"/>
      <c r="N143" s="21"/>
      <c r="O143" s="21"/>
      <c r="P143" s="21"/>
      <c r="Q143" s="21"/>
      <c r="R143" s="21"/>
      <c r="S143" s="21"/>
      <c r="T143" s="21"/>
      <c r="U143" s="21"/>
      <c r="V143" s="21"/>
    </row>
    <row r="144" spans="1:22">
      <c r="A144" s="340"/>
      <c r="B144" s="340"/>
      <c r="C144" s="340"/>
      <c r="D144" s="340"/>
      <c r="E144" s="21"/>
      <c r="F144" s="21"/>
      <c r="G144" s="21"/>
      <c r="H144" s="21"/>
      <c r="I144" s="21"/>
      <c r="J144" s="21"/>
      <c r="K144" s="21"/>
      <c r="L144" s="21"/>
      <c r="M144" s="21"/>
      <c r="N144" s="21"/>
      <c r="O144" s="21"/>
      <c r="P144" s="21"/>
      <c r="Q144" s="21"/>
      <c r="R144" s="21"/>
      <c r="S144" s="21"/>
      <c r="T144" s="21"/>
      <c r="U144" s="21"/>
      <c r="V144" s="21"/>
    </row>
    <row r="145" spans="1:22">
      <c r="A145" s="340"/>
      <c r="B145" s="340"/>
      <c r="C145" s="340"/>
      <c r="D145" s="340"/>
      <c r="E145" s="21"/>
      <c r="F145" s="21"/>
      <c r="G145" s="21"/>
      <c r="H145" s="21"/>
      <c r="I145" s="21"/>
      <c r="J145" s="21"/>
      <c r="K145" s="21"/>
      <c r="L145" s="21"/>
      <c r="M145" s="21"/>
      <c r="N145" s="21"/>
      <c r="O145" s="21"/>
      <c r="P145" s="21"/>
      <c r="Q145" s="21"/>
      <c r="R145" s="21"/>
      <c r="S145" s="21"/>
      <c r="T145" s="21"/>
      <c r="U145" s="21"/>
      <c r="V145" s="21"/>
    </row>
    <row r="146" spans="1:22">
      <c r="A146" s="340"/>
      <c r="B146" s="340"/>
      <c r="C146" s="340"/>
      <c r="D146" s="340"/>
      <c r="E146" s="21"/>
      <c r="F146" s="21"/>
      <c r="G146" s="21"/>
      <c r="H146" s="21"/>
      <c r="I146" s="21"/>
      <c r="J146" s="21"/>
      <c r="K146" s="21"/>
      <c r="L146" s="21"/>
      <c r="M146" s="21"/>
      <c r="N146" s="21"/>
      <c r="O146" s="21"/>
      <c r="P146" s="21"/>
      <c r="Q146" s="21"/>
      <c r="R146" s="21"/>
      <c r="S146" s="21"/>
      <c r="T146" s="21"/>
      <c r="U146" s="21"/>
      <c r="V146" s="21"/>
    </row>
    <row r="147" spans="1:22">
      <c r="A147" s="340"/>
      <c r="B147" s="340"/>
      <c r="C147" s="340"/>
      <c r="D147" s="340"/>
      <c r="E147" s="21"/>
      <c r="F147" s="21"/>
      <c r="G147" s="21"/>
      <c r="H147" s="21"/>
      <c r="I147" s="21"/>
      <c r="J147" s="21"/>
      <c r="K147" s="21"/>
      <c r="L147" s="21"/>
      <c r="M147" s="21"/>
      <c r="N147" s="21"/>
      <c r="O147" s="21"/>
      <c r="P147" s="21"/>
      <c r="Q147" s="21"/>
      <c r="R147" s="21"/>
      <c r="S147" s="21"/>
      <c r="T147" s="21"/>
      <c r="U147" s="21"/>
      <c r="V147" s="21"/>
    </row>
    <row r="148" spans="1:22">
      <c r="A148" s="340"/>
      <c r="B148" s="340"/>
      <c r="C148" s="340"/>
      <c r="D148" s="340"/>
      <c r="E148" s="21"/>
      <c r="F148" s="21"/>
      <c r="G148" s="21"/>
      <c r="H148" s="21"/>
      <c r="I148" s="21"/>
      <c r="J148" s="21"/>
      <c r="K148" s="21"/>
      <c r="L148" s="21"/>
      <c r="M148" s="21"/>
      <c r="N148" s="21"/>
      <c r="O148" s="21"/>
      <c r="P148" s="21"/>
      <c r="Q148" s="21"/>
      <c r="R148" s="21"/>
      <c r="S148" s="21"/>
      <c r="T148" s="21"/>
      <c r="U148" s="21"/>
      <c r="V148" s="21"/>
    </row>
    <row r="149" spans="1:22">
      <c r="A149" s="340"/>
      <c r="B149" s="340"/>
      <c r="C149" s="340"/>
      <c r="D149" s="340"/>
      <c r="E149" s="21"/>
      <c r="F149" s="21"/>
      <c r="G149" s="21"/>
      <c r="H149" s="21"/>
      <c r="I149" s="21"/>
      <c r="J149" s="21"/>
      <c r="K149" s="21"/>
      <c r="L149" s="21"/>
      <c r="M149" s="21"/>
      <c r="N149" s="21"/>
      <c r="O149" s="21"/>
      <c r="P149" s="21"/>
      <c r="Q149" s="21"/>
      <c r="R149" s="21"/>
      <c r="S149" s="21"/>
      <c r="T149" s="21"/>
      <c r="U149" s="21"/>
      <c r="V149" s="21"/>
    </row>
    <row r="150" spans="1:22">
      <c r="A150" s="340"/>
      <c r="B150" s="340"/>
      <c r="C150" s="340"/>
      <c r="D150" s="340"/>
      <c r="E150" s="21"/>
      <c r="F150" s="21"/>
      <c r="G150" s="21"/>
      <c r="H150" s="21"/>
      <c r="I150" s="21"/>
      <c r="J150" s="21"/>
      <c r="K150" s="21"/>
      <c r="L150" s="21"/>
      <c r="M150" s="21"/>
      <c r="N150" s="21"/>
      <c r="O150" s="21"/>
      <c r="P150" s="21"/>
      <c r="Q150" s="21"/>
      <c r="R150" s="21"/>
      <c r="S150" s="21"/>
      <c r="T150" s="21"/>
      <c r="U150" s="21"/>
      <c r="V150" s="21"/>
    </row>
    <row r="151" spans="1:22">
      <c r="A151" s="340"/>
      <c r="B151" s="340"/>
      <c r="C151" s="340"/>
      <c r="D151" s="340"/>
      <c r="E151" s="21"/>
      <c r="F151" s="21"/>
      <c r="G151" s="21"/>
      <c r="H151" s="21"/>
      <c r="I151" s="21"/>
      <c r="J151" s="21"/>
      <c r="K151" s="21"/>
      <c r="L151" s="21"/>
      <c r="M151" s="21"/>
      <c r="N151" s="21"/>
      <c r="O151" s="21"/>
      <c r="P151" s="21"/>
      <c r="Q151" s="21"/>
      <c r="R151" s="21"/>
      <c r="S151" s="21"/>
      <c r="T151" s="21"/>
      <c r="U151" s="21"/>
      <c r="V151" s="21"/>
    </row>
    <row r="152" spans="1:22">
      <c r="A152" s="340"/>
      <c r="B152" s="340"/>
      <c r="C152" s="340"/>
      <c r="D152" s="340"/>
      <c r="E152" s="21"/>
      <c r="F152" s="21"/>
      <c r="G152" s="21"/>
      <c r="H152" s="21"/>
      <c r="I152" s="21"/>
      <c r="J152" s="21"/>
      <c r="K152" s="21"/>
      <c r="L152" s="21"/>
      <c r="M152" s="21"/>
      <c r="N152" s="21"/>
      <c r="O152" s="21"/>
      <c r="P152" s="21"/>
      <c r="Q152" s="21"/>
      <c r="R152" s="21"/>
      <c r="S152" s="21"/>
      <c r="T152" s="21"/>
      <c r="U152" s="21"/>
      <c r="V152" s="21"/>
    </row>
    <row r="153" spans="1:22">
      <c r="A153" s="340"/>
      <c r="B153" s="340"/>
      <c r="C153" s="340"/>
      <c r="D153" s="340"/>
      <c r="E153" s="21"/>
      <c r="F153" s="21"/>
      <c r="G153" s="21"/>
      <c r="H153" s="21"/>
      <c r="I153" s="21"/>
      <c r="J153" s="21"/>
      <c r="K153" s="21"/>
      <c r="L153" s="21"/>
      <c r="M153" s="21"/>
      <c r="N153" s="21"/>
      <c r="O153" s="21"/>
      <c r="P153" s="21"/>
      <c r="Q153" s="21"/>
      <c r="R153" s="21"/>
      <c r="S153" s="21"/>
      <c r="T153" s="21"/>
      <c r="U153" s="21"/>
      <c r="V153" s="21"/>
    </row>
    <row r="154" spans="1:22">
      <c r="A154" s="340"/>
      <c r="B154" s="340"/>
      <c r="C154" s="340"/>
      <c r="D154" s="340"/>
      <c r="E154" s="21"/>
      <c r="F154" s="21"/>
      <c r="G154" s="21"/>
      <c r="H154" s="21"/>
      <c r="I154" s="21"/>
      <c r="J154" s="21"/>
      <c r="K154" s="21"/>
      <c r="L154" s="21"/>
      <c r="M154" s="21"/>
      <c r="N154" s="21"/>
      <c r="O154" s="21"/>
      <c r="P154" s="21"/>
      <c r="Q154" s="21"/>
      <c r="R154" s="21"/>
      <c r="S154" s="21"/>
      <c r="T154" s="21"/>
      <c r="U154" s="21"/>
      <c r="V154" s="21"/>
    </row>
    <row r="155" spans="1:22">
      <c r="A155" s="340"/>
      <c r="B155" s="340"/>
      <c r="C155" s="340"/>
      <c r="D155" s="340"/>
      <c r="E155" s="21"/>
      <c r="F155" s="21"/>
      <c r="G155" s="21"/>
      <c r="H155" s="21"/>
      <c r="I155" s="21"/>
      <c r="J155" s="21"/>
      <c r="K155" s="21"/>
      <c r="L155" s="21"/>
      <c r="M155" s="21"/>
      <c r="N155" s="21"/>
      <c r="O155" s="21"/>
      <c r="P155" s="21"/>
      <c r="Q155" s="21"/>
      <c r="R155" s="21"/>
      <c r="S155" s="21"/>
      <c r="T155" s="21"/>
      <c r="U155" s="21"/>
      <c r="V155" s="21"/>
    </row>
    <row r="156" spans="1:22">
      <c r="A156" s="340"/>
      <c r="B156" s="340"/>
      <c r="C156" s="340"/>
      <c r="D156" s="340"/>
      <c r="E156" s="21"/>
      <c r="F156" s="21"/>
      <c r="G156" s="21"/>
      <c r="H156" s="21"/>
      <c r="I156" s="21"/>
      <c r="J156" s="21"/>
      <c r="K156" s="21"/>
      <c r="L156" s="21"/>
      <c r="M156" s="21"/>
      <c r="N156" s="21"/>
      <c r="O156" s="21"/>
      <c r="P156" s="21"/>
      <c r="Q156" s="21"/>
      <c r="R156" s="21"/>
      <c r="S156" s="21"/>
      <c r="T156" s="21"/>
      <c r="U156" s="21"/>
      <c r="V156" s="21"/>
    </row>
    <row r="157" spans="1:22">
      <c r="A157" s="340"/>
      <c r="B157" s="340"/>
      <c r="C157" s="340"/>
      <c r="D157" s="340"/>
      <c r="E157" s="21"/>
      <c r="F157" s="21"/>
      <c r="G157" s="21"/>
      <c r="H157" s="21"/>
      <c r="I157" s="21"/>
      <c r="J157" s="21"/>
      <c r="K157" s="21"/>
      <c r="L157" s="21"/>
      <c r="M157" s="21"/>
      <c r="N157" s="21"/>
      <c r="O157" s="21"/>
      <c r="P157" s="21"/>
      <c r="Q157" s="21"/>
      <c r="R157" s="21"/>
      <c r="S157" s="21"/>
      <c r="T157" s="21"/>
      <c r="U157" s="21"/>
      <c r="V157" s="21"/>
    </row>
    <row r="158" spans="1:22">
      <c r="A158" s="340"/>
      <c r="B158" s="340"/>
      <c r="C158" s="340"/>
      <c r="D158" s="340"/>
      <c r="E158" s="21"/>
      <c r="F158" s="21"/>
      <c r="G158" s="21"/>
      <c r="H158" s="21"/>
      <c r="I158" s="21"/>
      <c r="J158" s="21"/>
      <c r="K158" s="21"/>
      <c r="L158" s="21"/>
      <c r="M158" s="21"/>
      <c r="N158" s="21"/>
      <c r="O158" s="21"/>
      <c r="P158" s="21"/>
      <c r="Q158" s="21"/>
      <c r="R158" s="21"/>
      <c r="S158" s="21"/>
      <c r="T158" s="21"/>
      <c r="U158" s="21"/>
      <c r="V158" s="21"/>
    </row>
    <row r="159" spans="1:22">
      <c r="A159" s="340"/>
      <c r="B159" s="340"/>
      <c r="C159" s="340"/>
      <c r="D159" s="340"/>
      <c r="E159" s="21"/>
      <c r="F159" s="21"/>
      <c r="G159" s="21"/>
      <c r="H159" s="21"/>
      <c r="I159" s="21"/>
      <c r="J159" s="21"/>
      <c r="K159" s="21"/>
      <c r="L159" s="21"/>
      <c r="M159" s="21"/>
      <c r="N159" s="21"/>
      <c r="O159" s="21"/>
      <c r="P159" s="21"/>
      <c r="Q159" s="21"/>
      <c r="R159" s="21"/>
      <c r="S159" s="21"/>
      <c r="T159" s="21"/>
      <c r="U159" s="21"/>
      <c r="V159" s="21"/>
    </row>
    <row r="160" spans="1:22">
      <c r="A160" s="340"/>
      <c r="B160" s="340"/>
      <c r="C160" s="340"/>
      <c r="D160" s="340"/>
      <c r="E160" s="21"/>
      <c r="F160" s="21"/>
      <c r="G160" s="21"/>
      <c r="H160" s="21"/>
      <c r="I160" s="21"/>
      <c r="J160" s="21"/>
      <c r="K160" s="21"/>
      <c r="L160" s="21"/>
      <c r="M160" s="21"/>
      <c r="N160" s="21"/>
      <c r="O160" s="21"/>
      <c r="P160" s="21"/>
      <c r="Q160" s="21"/>
      <c r="R160" s="21"/>
      <c r="S160" s="21"/>
      <c r="T160" s="21"/>
      <c r="U160" s="21"/>
      <c r="V160" s="21"/>
    </row>
    <row r="161" spans="1:22">
      <c r="A161" s="340"/>
      <c r="B161" s="340"/>
      <c r="C161" s="340"/>
      <c r="D161" s="340"/>
      <c r="E161" s="21"/>
      <c r="F161" s="21"/>
      <c r="G161" s="21"/>
      <c r="H161" s="21"/>
      <c r="I161" s="21"/>
      <c r="J161" s="21"/>
      <c r="K161" s="21"/>
      <c r="L161" s="21"/>
      <c r="M161" s="21"/>
      <c r="N161" s="21"/>
      <c r="O161" s="21"/>
      <c r="P161" s="21"/>
      <c r="Q161" s="21"/>
      <c r="R161" s="21"/>
      <c r="S161" s="21"/>
      <c r="T161" s="21"/>
      <c r="U161" s="21"/>
      <c r="V161" s="21"/>
    </row>
    <row r="162" spans="1:22">
      <c r="A162" s="340"/>
      <c r="B162" s="340"/>
      <c r="C162" s="340"/>
      <c r="D162" s="340"/>
      <c r="E162" s="21"/>
      <c r="F162" s="21"/>
      <c r="G162" s="21"/>
      <c r="H162" s="21"/>
      <c r="I162" s="21"/>
      <c r="J162" s="21"/>
      <c r="K162" s="21"/>
      <c r="L162" s="21"/>
      <c r="M162" s="21"/>
      <c r="N162" s="21"/>
      <c r="O162" s="21"/>
      <c r="P162" s="21"/>
      <c r="Q162" s="21"/>
      <c r="R162" s="21"/>
      <c r="S162" s="21"/>
      <c r="T162" s="21"/>
      <c r="U162" s="21"/>
      <c r="V162" s="21"/>
    </row>
    <row r="163" spans="1:22">
      <c r="A163" s="340"/>
      <c r="B163" s="340"/>
      <c r="C163" s="340"/>
      <c r="D163" s="340"/>
      <c r="E163" s="21"/>
      <c r="F163" s="21"/>
      <c r="G163" s="21"/>
      <c r="H163" s="21"/>
      <c r="I163" s="21"/>
      <c r="J163" s="21"/>
      <c r="K163" s="21"/>
      <c r="L163" s="21"/>
      <c r="M163" s="21"/>
      <c r="N163" s="21"/>
      <c r="O163" s="21"/>
      <c r="P163" s="21"/>
      <c r="Q163" s="21"/>
      <c r="R163" s="21"/>
      <c r="S163" s="21"/>
      <c r="T163" s="21"/>
      <c r="U163" s="21"/>
      <c r="V163" s="21"/>
    </row>
    <row r="164" spans="1:22">
      <c r="A164" s="340"/>
      <c r="B164" s="340"/>
      <c r="C164" s="340"/>
      <c r="D164" s="340"/>
      <c r="E164" s="21"/>
      <c r="F164" s="21"/>
      <c r="G164" s="21"/>
      <c r="H164" s="21"/>
      <c r="I164" s="21"/>
      <c r="J164" s="21"/>
      <c r="K164" s="21"/>
      <c r="L164" s="21"/>
      <c r="M164" s="21"/>
      <c r="N164" s="21"/>
      <c r="O164" s="21"/>
      <c r="P164" s="21"/>
      <c r="Q164" s="21"/>
      <c r="R164" s="21"/>
      <c r="S164" s="21"/>
      <c r="T164" s="21"/>
      <c r="U164" s="21"/>
      <c r="V164" s="21"/>
    </row>
    <row r="165" spans="1:22">
      <c r="A165" s="340"/>
      <c r="B165" s="340"/>
      <c r="C165" s="340"/>
      <c r="D165" s="340"/>
      <c r="E165" s="21"/>
      <c r="F165" s="21"/>
      <c r="G165" s="21"/>
      <c r="H165" s="21"/>
      <c r="I165" s="21"/>
      <c r="J165" s="21"/>
      <c r="K165" s="21"/>
      <c r="L165" s="21"/>
      <c r="M165" s="21"/>
      <c r="N165" s="21"/>
      <c r="O165" s="21"/>
      <c r="P165" s="21"/>
      <c r="Q165" s="21"/>
      <c r="R165" s="21"/>
      <c r="S165" s="21"/>
      <c r="T165" s="21"/>
      <c r="U165" s="21"/>
      <c r="V165" s="21"/>
    </row>
    <row r="166" spans="1:22">
      <c r="A166" s="340"/>
      <c r="B166" s="340"/>
      <c r="C166" s="340"/>
      <c r="D166" s="340"/>
      <c r="E166" s="21"/>
      <c r="F166" s="21"/>
      <c r="G166" s="21"/>
      <c r="H166" s="21"/>
      <c r="I166" s="21"/>
      <c r="J166" s="21"/>
      <c r="K166" s="21"/>
      <c r="L166" s="21"/>
      <c r="M166" s="21"/>
      <c r="N166" s="21"/>
      <c r="O166" s="21"/>
      <c r="P166" s="21"/>
      <c r="Q166" s="21"/>
      <c r="R166" s="21"/>
      <c r="S166" s="21"/>
      <c r="T166" s="21"/>
      <c r="U166" s="21"/>
      <c r="V166" s="21"/>
    </row>
    <row r="167" spans="1:22">
      <c r="A167" s="340"/>
      <c r="B167" s="340"/>
      <c r="C167" s="340"/>
      <c r="D167" s="340"/>
      <c r="E167" s="21"/>
      <c r="F167" s="21"/>
      <c r="G167" s="21"/>
      <c r="H167" s="21"/>
      <c r="I167" s="21"/>
      <c r="J167" s="21"/>
      <c r="K167" s="21"/>
      <c r="L167" s="21"/>
      <c r="M167" s="21"/>
      <c r="N167" s="21"/>
      <c r="O167" s="21"/>
      <c r="P167" s="21"/>
      <c r="Q167" s="21"/>
      <c r="R167" s="21"/>
      <c r="S167" s="21"/>
      <c r="T167" s="21"/>
      <c r="U167" s="21"/>
      <c r="V167" s="21"/>
    </row>
    <row r="168" spans="1:22">
      <c r="A168" s="340"/>
      <c r="B168" s="340"/>
      <c r="C168" s="340"/>
      <c r="D168" s="340"/>
      <c r="E168" s="21"/>
      <c r="F168" s="21"/>
      <c r="G168" s="21"/>
      <c r="H168" s="21"/>
      <c r="I168" s="21"/>
      <c r="J168" s="21"/>
      <c r="K168" s="21"/>
      <c r="L168" s="21"/>
      <c r="M168" s="21"/>
      <c r="N168" s="21"/>
      <c r="O168" s="21"/>
      <c r="P168" s="21"/>
      <c r="Q168" s="21"/>
      <c r="R168" s="21"/>
      <c r="S168" s="21"/>
      <c r="T168" s="21"/>
      <c r="U168" s="21"/>
      <c r="V168" s="21"/>
    </row>
    <row r="169" spans="1:22">
      <c r="A169" s="340"/>
      <c r="B169" s="340"/>
      <c r="C169" s="340"/>
      <c r="D169" s="340"/>
      <c r="E169" s="21"/>
      <c r="F169" s="21"/>
      <c r="G169" s="21"/>
      <c r="H169" s="21"/>
      <c r="I169" s="21"/>
      <c r="J169" s="21"/>
      <c r="K169" s="21"/>
      <c r="L169" s="21"/>
      <c r="M169" s="21"/>
      <c r="N169" s="21"/>
      <c r="O169" s="21"/>
      <c r="P169" s="21"/>
      <c r="Q169" s="21"/>
      <c r="R169" s="21"/>
      <c r="S169" s="21"/>
      <c r="T169" s="21"/>
      <c r="U169" s="21"/>
      <c r="V169" s="21"/>
    </row>
    <row r="170" spans="1:22">
      <c r="A170" s="340"/>
      <c r="B170" s="340"/>
      <c r="C170" s="340"/>
      <c r="D170" s="340"/>
      <c r="E170" s="21"/>
      <c r="F170" s="21"/>
      <c r="G170" s="21"/>
      <c r="H170" s="21"/>
      <c r="I170" s="21"/>
      <c r="J170" s="21"/>
      <c r="K170" s="21"/>
      <c r="L170" s="21"/>
      <c r="M170" s="21"/>
      <c r="N170" s="21"/>
      <c r="O170" s="21"/>
      <c r="P170" s="21"/>
      <c r="Q170" s="21"/>
      <c r="R170" s="21"/>
      <c r="S170" s="21"/>
      <c r="T170" s="21"/>
      <c r="U170" s="21"/>
      <c r="V170" s="21"/>
    </row>
    <row r="171" spans="1:22">
      <c r="A171" s="340"/>
      <c r="B171" s="340"/>
      <c r="C171" s="340"/>
      <c r="D171" s="340"/>
      <c r="E171" s="21"/>
      <c r="F171" s="21"/>
      <c r="G171" s="21"/>
      <c r="H171" s="21"/>
      <c r="I171" s="21"/>
      <c r="J171" s="21"/>
      <c r="K171" s="21"/>
      <c r="L171" s="21"/>
      <c r="M171" s="21"/>
      <c r="N171" s="21"/>
      <c r="O171" s="21"/>
      <c r="P171" s="21"/>
      <c r="Q171" s="21"/>
      <c r="R171" s="21"/>
      <c r="S171" s="21"/>
      <c r="T171" s="21"/>
      <c r="U171" s="21"/>
      <c r="V171" s="21"/>
    </row>
    <row r="172" spans="1:22">
      <c r="A172" s="340"/>
      <c r="B172" s="340"/>
      <c r="C172" s="340"/>
      <c r="D172" s="340"/>
      <c r="E172" s="21"/>
      <c r="F172" s="21"/>
      <c r="G172" s="21"/>
      <c r="H172" s="21"/>
      <c r="I172" s="21"/>
      <c r="J172" s="21"/>
      <c r="K172" s="21"/>
      <c r="L172" s="21"/>
      <c r="M172" s="21"/>
      <c r="N172" s="21"/>
      <c r="O172" s="21"/>
      <c r="P172" s="21"/>
      <c r="Q172" s="21"/>
      <c r="R172" s="21"/>
      <c r="S172" s="21"/>
      <c r="T172" s="21"/>
      <c r="U172" s="21"/>
      <c r="V172" s="21"/>
    </row>
    <row r="173" spans="1:22">
      <c r="A173" s="340"/>
      <c r="B173" s="340"/>
      <c r="C173" s="340"/>
      <c r="D173" s="340"/>
      <c r="E173" s="21"/>
      <c r="F173" s="21"/>
      <c r="G173" s="21"/>
      <c r="H173" s="21"/>
      <c r="I173" s="21"/>
      <c r="J173" s="21"/>
      <c r="K173" s="21"/>
      <c r="L173" s="21"/>
      <c r="M173" s="21"/>
      <c r="N173" s="21"/>
      <c r="O173" s="21"/>
      <c r="P173" s="21"/>
      <c r="Q173" s="21"/>
      <c r="R173" s="21"/>
      <c r="S173" s="21"/>
      <c r="T173" s="21"/>
      <c r="U173" s="21"/>
      <c r="V173" s="21"/>
    </row>
    <row r="174" spans="1:22">
      <c r="A174" s="340"/>
      <c r="B174" s="340"/>
      <c r="C174" s="340"/>
      <c r="D174" s="340"/>
      <c r="E174" s="21"/>
      <c r="F174" s="21"/>
      <c r="G174" s="21"/>
      <c r="H174" s="21"/>
      <c r="I174" s="21"/>
      <c r="J174" s="21"/>
      <c r="K174" s="21"/>
      <c r="L174" s="21"/>
      <c r="M174" s="21"/>
      <c r="N174" s="21"/>
      <c r="O174" s="21"/>
      <c r="P174" s="21"/>
      <c r="Q174" s="21"/>
      <c r="R174" s="21"/>
      <c r="S174" s="21"/>
      <c r="T174" s="21"/>
      <c r="U174" s="21"/>
      <c r="V174" s="21"/>
    </row>
    <row r="175" spans="1:22">
      <c r="A175" s="340"/>
      <c r="B175" s="340"/>
      <c r="C175" s="340"/>
      <c r="D175" s="340"/>
      <c r="E175" s="21"/>
      <c r="F175" s="21"/>
      <c r="G175" s="21"/>
      <c r="H175" s="21"/>
      <c r="I175" s="21"/>
      <c r="J175" s="21"/>
      <c r="K175" s="21"/>
      <c r="L175" s="21"/>
      <c r="M175" s="21"/>
      <c r="N175" s="21"/>
      <c r="O175" s="21"/>
      <c r="P175" s="21"/>
      <c r="Q175" s="21"/>
      <c r="R175" s="21"/>
      <c r="S175" s="21"/>
      <c r="T175" s="21"/>
      <c r="U175" s="21"/>
      <c r="V175" s="21"/>
    </row>
    <row r="176" spans="1:22">
      <c r="A176" s="340"/>
      <c r="B176" s="340"/>
      <c r="C176" s="340"/>
      <c r="D176" s="340"/>
      <c r="E176" s="21"/>
      <c r="F176" s="21"/>
      <c r="G176" s="21"/>
      <c r="H176" s="21"/>
      <c r="I176" s="21"/>
      <c r="J176" s="21"/>
      <c r="K176" s="21"/>
      <c r="L176" s="21"/>
      <c r="M176" s="21"/>
      <c r="N176" s="21"/>
      <c r="O176" s="21"/>
      <c r="P176" s="21"/>
      <c r="Q176" s="21"/>
      <c r="R176" s="21"/>
      <c r="S176" s="21"/>
      <c r="T176" s="21"/>
      <c r="U176" s="21"/>
      <c r="V176" s="21"/>
    </row>
    <row r="177" spans="1:22">
      <c r="A177" s="340"/>
      <c r="B177" s="340"/>
      <c r="C177" s="340"/>
      <c r="D177" s="340"/>
      <c r="E177" s="21"/>
      <c r="F177" s="21"/>
      <c r="G177" s="21"/>
      <c r="H177" s="21"/>
      <c r="I177" s="21"/>
      <c r="J177" s="21"/>
      <c r="K177" s="21"/>
      <c r="L177" s="21"/>
      <c r="M177" s="21"/>
      <c r="N177" s="21"/>
      <c r="O177" s="21"/>
      <c r="P177" s="21"/>
      <c r="Q177" s="21"/>
      <c r="R177" s="21"/>
      <c r="S177" s="21"/>
      <c r="T177" s="21"/>
      <c r="U177" s="21"/>
      <c r="V177" s="21"/>
    </row>
    <row r="178" spans="1:22">
      <c r="A178" s="340"/>
      <c r="B178" s="340"/>
      <c r="C178" s="340"/>
      <c r="D178" s="340"/>
      <c r="E178" s="21"/>
      <c r="F178" s="21"/>
      <c r="G178" s="21"/>
      <c r="H178" s="21"/>
      <c r="I178" s="21"/>
      <c r="J178" s="21"/>
      <c r="K178" s="21"/>
      <c r="L178" s="21"/>
      <c r="M178" s="21"/>
      <c r="N178" s="21"/>
      <c r="O178" s="21"/>
      <c r="P178" s="21"/>
      <c r="Q178" s="21"/>
      <c r="R178" s="21"/>
      <c r="S178" s="21"/>
      <c r="T178" s="21"/>
      <c r="U178" s="21"/>
      <c r="V178" s="21"/>
    </row>
    <row r="179" spans="1:22">
      <c r="A179" s="340"/>
      <c r="B179" s="340"/>
      <c r="C179" s="340"/>
      <c r="D179" s="340"/>
      <c r="E179" s="21"/>
      <c r="F179" s="21"/>
      <c r="G179" s="21"/>
      <c r="H179" s="21"/>
      <c r="I179" s="21"/>
      <c r="J179" s="21"/>
      <c r="K179" s="21"/>
      <c r="L179" s="21"/>
      <c r="M179" s="21"/>
      <c r="N179" s="21"/>
      <c r="O179" s="21"/>
      <c r="P179" s="21"/>
      <c r="Q179" s="21"/>
      <c r="R179" s="21"/>
      <c r="S179" s="21"/>
      <c r="T179" s="21"/>
      <c r="U179" s="21"/>
      <c r="V179" s="21"/>
    </row>
    <row r="180" spans="1:22">
      <c r="A180" s="340"/>
      <c r="B180" s="340"/>
      <c r="C180" s="340"/>
      <c r="D180" s="340"/>
      <c r="E180" s="21"/>
      <c r="F180" s="21"/>
      <c r="G180" s="21"/>
      <c r="H180" s="21"/>
      <c r="I180" s="21"/>
      <c r="J180" s="21"/>
      <c r="K180" s="21"/>
      <c r="L180" s="21"/>
      <c r="M180" s="21"/>
      <c r="N180" s="21"/>
      <c r="O180" s="21"/>
      <c r="P180" s="21"/>
      <c r="Q180" s="21"/>
      <c r="R180" s="21"/>
      <c r="S180" s="21"/>
      <c r="T180" s="21"/>
      <c r="U180" s="21"/>
      <c r="V180" s="21"/>
    </row>
    <row r="181" spans="1:22">
      <c r="A181" s="340"/>
      <c r="B181" s="340"/>
      <c r="C181" s="340"/>
      <c r="D181" s="340"/>
      <c r="E181" s="21"/>
      <c r="F181" s="21"/>
      <c r="G181" s="21"/>
      <c r="H181" s="21"/>
      <c r="I181" s="21"/>
      <c r="J181" s="21"/>
      <c r="K181" s="21"/>
      <c r="L181" s="21"/>
      <c r="M181" s="21"/>
      <c r="N181" s="21"/>
      <c r="O181" s="21"/>
      <c r="P181" s="21"/>
      <c r="Q181" s="21"/>
      <c r="R181" s="21"/>
      <c r="S181" s="21"/>
      <c r="T181" s="21"/>
      <c r="U181" s="21"/>
      <c r="V181" s="21"/>
    </row>
    <row r="182" spans="1:22">
      <c r="A182" s="340"/>
      <c r="B182" s="340"/>
      <c r="C182" s="340"/>
      <c r="D182" s="340"/>
      <c r="E182" s="21"/>
      <c r="F182" s="21"/>
      <c r="G182" s="21"/>
      <c r="H182" s="21"/>
      <c r="I182" s="21"/>
      <c r="J182" s="21"/>
      <c r="K182" s="21"/>
      <c r="L182" s="21"/>
      <c r="M182" s="21"/>
      <c r="N182" s="21"/>
      <c r="O182" s="21"/>
      <c r="P182" s="21"/>
      <c r="Q182" s="21"/>
      <c r="R182" s="21"/>
      <c r="S182" s="21"/>
      <c r="T182" s="21"/>
      <c r="U182" s="21"/>
      <c r="V182" s="21"/>
    </row>
    <row r="183" spans="1:22">
      <c r="A183" s="340"/>
      <c r="B183" s="340"/>
      <c r="C183" s="340"/>
      <c r="D183" s="340"/>
      <c r="E183" s="21"/>
      <c r="F183" s="21"/>
      <c r="G183" s="21"/>
      <c r="H183" s="21"/>
      <c r="I183" s="21"/>
      <c r="J183" s="21"/>
      <c r="K183" s="21"/>
      <c r="L183" s="21"/>
      <c r="M183" s="21"/>
      <c r="N183" s="21"/>
      <c r="O183" s="21"/>
      <c r="P183" s="21"/>
      <c r="Q183" s="21"/>
      <c r="R183" s="21"/>
      <c r="S183" s="21"/>
      <c r="T183" s="21"/>
      <c r="U183" s="21"/>
      <c r="V183" s="21"/>
    </row>
    <row r="184" spans="1:22">
      <c r="A184" s="340"/>
      <c r="B184" s="340"/>
      <c r="C184" s="340"/>
      <c r="D184" s="340"/>
      <c r="E184" s="21"/>
      <c r="F184" s="21"/>
      <c r="G184" s="21"/>
      <c r="H184" s="21"/>
      <c r="I184" s="21"/>
      <c r="J184" s="21"/>
      <c r="K184" s="21"/>
      <c r="L184" s="21"/>
      <c r="M184" s="21"/>
      <c r="N184" s="21"/>
      <c r="O184" s="21"/>
      <c r="P184" s="21"/>
      <c r="Q184" s="21"/>
      <c r="R184" s="21"/>
      <c r="S184" s="21"/>
      <c r="T184" s="21"/>
      <c r="U184" s="21"/>
      <c r="V184" s="21"/>
    </row>
    <row r="185" spans="1:22">
      <c r="A185" s="340"/>
      <c r="B185" s="340"/>
      <c r="C185" s="340"/>
      <c r="D185" s="340"/>
      <c r="E185" s="21"/>
      <c r="F185" s="21"/>
      <c r="G185" s="21"/>
      <c r="H185" s="21"/>
      <c r="I185" s="21"/>
      <c r="J185" s="21"/>
      <c r="K185" s="21"/>
      <c r="L185" s="21"/>
      <c r="M185" s="21"/>
      <c r="N185" s="21"/>
      <c r="O185" s="21"/>
      <c r="P185" s="21"/>
      <c r="Q185" s="21"/>
      <c r="R185" s="21"/>
      <c r="S185" s="21"/>
      <c r="T185" s="21"/>
      <c r="U185" s="21"/>
      <c r="V185" s="21"/>
    </row>
    <row r="186" spans="1:22">
      <c r="A186" s="340"/>
      <c r="B186" s="340"/>
      <c r="C186" s="340"/>
      <c r="D186" s="340"/>
      <c r="E186" s="21"/>
      <c r="F186" s="21"/>
      <c r="G186" s="21"/>
      <c r="H186" s="21"/>
      <c r="I186" s="21"/>
      <c r="J186" s="21"/>
      <c r="K186" s="21"/>
      <c r="L186" s="21"/>
      <c r="M186" s="21"/>
      <c r="N186" s="21"/>
      <c r="O186" s="21"/>
      <c r="P186" s="21"/>
      <c r="Q186" s="21"/>
      <c r="R186" s="21"/>
      <c r="S186" s="21"/>
      <c r="T186" s="21"/>
      <c r="U186" s="21"/>
      <c r="V186" s="21"/>
    </row>
    <row r="187" spans="1:22">
      <c r="A187" s="340"/>
      <c r="B187" s="340"/>
      <c r="C187" s="340"/>
      <c r="D187" s="340"/>
      <c r="E187" s="21"/>
      <c r="F187" s="21"/>
      <c r="G187" s="21"/>
      <c r="H187" s="21"/>
      <c r="I187" s="21"/>
      <c r="J187" s="21"/>
      <c r="K187" s="21"/>
      <c r="L187" s="21"/>
      <c r="M187" s="21"/>
      <c r="N187" s="21"/>
      <c r="O187" s="21"/>
      <c r="P187" s="21"/>
      <c r="Q187" s="21"/>
      <c r="R187" s="21"/>
      <c r="S187" s="21"/>
      <c r="T187" s="21"/>
      <c r="U187" s="21"/>
      <c r="V187" s="21"/>
    </row>
    <row r="188" spans="1:22">
      <c r="A188" s="340"/>
      <c r="B188" s="340"/>
      <c r="C188" s="340"/>
      <c r="D188" s="340"/>
      <c r="E188" s="21"/>
      <c r="F188" s="21"/>
      <c r="G188" s="21"/>
      <c r="H188" s="21"/>
      <c r="I188" s="21"/>
      <c r="J188" s="21"/>
      <c r="K188" s="21"/>
      <c r="L188" s="21"/>
      <c r="M188" s="21"/>
      <c r="N188" s="21"/>
      <c r="O188" s="21"/>
      <c r="P188" s="21"/>
      <c r="Q188" s="21"/>
      <c r="R188" s="21"/>
      <c r="S188" s="21"/>
      <c r="T188" s="21"/>
      <c r="U188" s="21"/>
      <c r="V188" s="21"/>
    </row>
    <row r="189" spans="1:22">
      <c r="A189" s="340"/>
      <c r="B189" s="340"/>
      <c r="C189" s="340"/>
      <c r="D189" s="340"/>
      <c r="E189" s="21"/>
      <c r="F189" s="21"/>
      <c r="G189" s="21"/>
      <c r="H189" s="21"/>
      <c r="I189" s="21"/>
      <c r="J189" s="21"/>
      <c r="K189" s="21"/>
      <c r="L189" s="21"/>
      <c r="M189" s="21"/>
      <c r="N189" s="21"/>
      <c r="O189" s="21"/>
      <c r="P189" s="21"/>
      <c r="Q189" s="21"/>
      <c r="R189" s="21"/>
      <c r="S189" s="21"/>
      <c r="T189" s="21"/>
      <c r="U189" s="21"/>
      <c r="V189" s="21"/>
    </row>
    <row r="190" spans="1:22">
      <c r="A190" s="340"/>
      <c r="B190" s="340"/>
      <c r="C190" s="340"/>
      <c r="D190" s="340"/>
      <c r="E190" s="21"/>
      <c r="F190" s="21"/>
      <c r="G190" s="21"/>
      <c r="H190" s="21"/>
      <c r="I190" s="21"/>
      <c r="J190" s="21"/>
      <c r="K190" s="21"/>
      <c r="L190" s="21"/>
      <c r="M190" s="21"/>
      <c r="N190" s="21"/>
      <c r="O190" s="21"/>
      <c r="P190" s="21"/>
      <c r="Q190" s="21"/>
      <c r="R190" s="21"/>
      <c r="S190" s="21"/>
      <c r="T190" s="21"/>
      <c r="U190" s="21"/>
      <c r="V190" s="21"/>
    </row>
    <row r="191" spans="1:22">
      <c r="A191" s="340"/>
      <c r="B191" s="340"/>
      <c r="C191" s="340"/>
      <c r="D191" s="340"/>
      <c r="E191" s="21"/>
      <c r="F191" s="21"/>
      <c r="G191" s="21"/>
      <c r="H191" s="21"/>
      <c r="I191" s="21"/>
      <c r="J191" s="21"/>
      <c r="K191" s="21"/>
      <c r="L191" s="21"/>
      <c r="M191" s="21"/>
      <c r="N191" s="21"/>
      <c r="O191" s="21"/>
      <c r="P191" s="21"/>
      <c r="Q191" s="21"/>
      <c r="R191" s="21"/>
      <c r="S191" s="21"/>
      <c r="T191" s="21"/>
      <c r="U191" s="21"/>
      <c r="V191" s="21"/>
    </row>
    <row r="192" spans="1:22">
      <c r="A192" s="340"/>
      <c r="B192" s="340"/>
      <c r="C192" s="340"/>
      <c r="D192" s="340"/>
      <c r="E192" s="21"/>
      <c r="F192" s="21"/>
      <c r="G192" s="21"/>
      <c r="H192" s="21"/>
      <c r="I192" s="21"/>
      <c r="J192" s="21"/>
      <c r="K192" s="21"/>
      <c r="L192" s="21"/>
      <c r="M192" s="21"/>
      <c r="N192" s="21"/>
      <c r="O192" s="21"/>
      <c r="P192" s="21"/>
      <c r="Q192" s="21"/>
      <c r="R192" s="21"/>
      <c r="S192" s="21"/>
      <c r="T192" s="21"/>
      <c r="U192" s="21"/>
      <c r="V192" s="21"/>
    </row>
    <row r="193" spans="1:22">
      <c r="A193" s="340"/>
      <c r="B193" s="340"/>
      <c r="C193" s="340"/>
      <c r="D193" s="340"/>
      <c r="E193" s="21"/>
      <c r="F193" s="21"/>
      <c r="G193" s="21"/>
      <c r="H193" s="21"/>
      <c r="I193" s="21"/>
      <c r="J193" s="21"/>
      <c r="K193" s="21"/>
      <c r="L193" s="21"/>
      <c r="M193" s="21"/>
      <c r="N193" s="21"/>
      <c r="O193" s="21"/>
      <c r="P193" s="21"/>
      <c r="Q193" s="21"/>
      <c r="R193" s="21"/>
      <c r="S193" s="21"/>
      <c r="T193" s="21"/>
      <c r="U193" s="21"/>
      <c r="V193" s="21"/>
    </row>
    <row r="194" spans="1:22">
      <c r="A194" s="340"/>
      <c r="B194" s="340"/>
      <c r="C194" s="340"/>
      <c r="D194" s="340"/>
      <c r="E194" s="21"/>
      <c r="F194" s="21"/>
      <c r="G194" s="21"/>
      <c r="H194" s="21"/>
      <c r="I194" s="21"/>
      <c r="J194" s="21"/>
      <c r="K194" s="21"/>
      <c r="L194" s="21"/>
      <c r="M194" s="21"/>
      <c r="N194" s="21"/>
      <c r="O194" s="21"/>
      <c r="P194" s="21"/>
      <c r="Q194" s="21"/>
      <c r="R194" s="21"/>
      <c r="S194" s="21"/>
      <c r="T194" s="21"/>
      <c r="U194" s="21"/>
      <c r="V194" s="21"/>
    </row>
    <row r="195" spans="1:22">
      <c r="A195" s="340"/>
      <c r="B195" s="340"/>
      <c r="C195" s="340"/>
      <c r="D195" s="340"/>
      <c r="E195" s="21"/>
      <c r="F195" s="21"/>
      <c r="G195" s="21"/>
      <c r="H195" s="21"/>
      <c r="I195" s="21"/>
      <c r="J195" s="21"/>
      <c r="K195" s="21"/>
      <c r="L195" s="21"/>
      <c r="M195" s="21"/>
      <c r="N195" s="21"/>
      <c r="O195" s="21"/>
      <c r="P195" s="21"/>
      <c r="Q195" s="21"/>
      <c r="R195" s="21"/>
      <c r="S195" s="21"/>
      <c r="T195" s="21"/>
      <c r="U195" s="21"/>
      <c r="V195" s="21"/>
    </row>
    <row r="196" spans="1:22">
      <c r="A196" s="340"/>
      <c r="B196" s="340"/>
      <c r="C196" s="340"/>
      <c r="D196" s="340"/>
      <c r="E196" s="21"/>
      <c r="F196" s="21"/>
      <c r="G196" s="21"/>
      <c r="H196" s="21"/>
      <c r="I196" s="21"/>
      <c r="J196" s="21"/>
      <c r="K196" s="21"/>
      <c r="L196" s="21"/>
      <c r="M196" s="21"/>
      <c r="N196" s="21"/>
      <c r="O196" s="21"/>
      <c r="P196" s="21"/>
      <c r="Q196" s="21"/>
      <c r="R196" s="21"/>
      <c r="S196" s="21"/>
      <c r="T196" s="21"/>
      <c r="U196" s="21"/>
      <c r="V196" s="21"/>
    </row>
    <row r="197" spans="1:22">
      <c r="A197" s="340"/>
      <c r="B197" s="340"/>
      <c r="C197" s="340"/>
      <c r="D197" s="340"/>
      <c r="E197" s="21"/>
      <c r="F197" s="21"/>
      <c r="G197" s="21"/>
      <c r="H197" s="21"/>
      <c r="I197" s="21"/>
      <c r="J197" s="21"/>
      <c r="K197" s="21"/>
      <c r="L197" s="21"/>
      <c r="M197" s="21"/>
      <c r="N197" s="21"/>
      <c r="O197" s="21"/>
      <c r="P197" s="21"/>
      <c r="Q197" s="21"/>
      <c r="R197" s="21"/>
      <c r="S197" s="21"/>
      <c r="T197" s="21"/>
      <c r="U197" s="21"/>
      <c r="V197" s="21"/>
    </row>
    <row r="198" spans="1:22">
      <c r="A198" s="340"/>
      <c r="B198" s="340"/>
      <c r="C198" s="340"/>
      <c r="D198" s="340"/>
      <c r="E198" s="21"/>
      <c r="F198" s="21"/>
      <c r="G198" s="21"/>
      <c r="H198" s="21"/>
      <c r="I198" s="21"/>
      <c r="J198" s="21"/>
      <c r="K198" s="21"/>
      <c r="L198" s="21"/>
      <c r="M198" s="21"/>
      <c r="N198" s="21"/>
      <c r="O198" s="21"/>
      <c r="P198" s="21"/>
      <c r="Q198" s="21"/>
      <c r="R198" s="21"/>
      <c r="S198" s="21"/>
      <c r="T198" s="21"/>
      <c r="U198" s="21"/>
      <c r="V198" s="21"/>
    </row>
    <row r="199" spans="1:22">
      <c r="A199" s="340"/>
      <c r="B199" s="340"/>
      <c r="C199" s="340"/>
      <c r="D199" s="340"/>
      <c r="E199" s="21"/>
      <c r="F199" s="21"/>
      <c r="G199" s="21"/>
      <c r="H199" s="21"/>
      <c r="I199" s="21"/>
      <c r="J199" s="21"/>
      <c r="K199" s="21"/>
      <c r="L199" s="21"/>
      <c r="M199" s="21"/>
      <c r="N199" s="21"/>
      <c r="O199" s="21"/>
      <c r="P199" s="21"/>
      <c r="Q199" s="21"/>
      <c r="R199" s="21"/>
      <c r="S199" s="21"/>
      <c r="T199" s="21"/>
      <c r="U199" s="21"/>
      <c r="V199" s="21"/>
    </row>
    <row r="200" spans="1:22">
      <c r="A200" s="340"/>
      <c r="B200" s="340"/>
      <c r="C200" s="340"/>
      <c r="D200" s="340"/>
      <c r="E200" s="21"/>
      <c r="F200" s="21"/>
      <c r="G200" s="21"/>
      <c r="H200" s="21"/>
      <c r="I200" s="21"/>
      <c r="J200" s="21"/>
      <c r="K200" s="21"/>
      <c r="L200" s="21"/>
      <c r="M200" s="21"/>
      <c r="N200" s="21"/>
      <c r="O200" s="21"/>
      <c r="P200" s="21"/>
      <c r="Q200" s="21"/>
      <c r="R200" s="21"/>
      <c r="S200" s="21"/>
      <c r="T200" s="21"/>
      <c r="U200" s="21"/>
      <c r="V200" s="21"/>
    </row>
    <row r="201" spans="1:22">
      <c r="A201" s="340"/>
      <c r="B201" s="340"/>
      <c r="C201" s="340"/>
      <c r="D201" s="340"/>
      <c r="E201" s="21"/>
      <c r="F201" s="21"/>
      <c r="G201" s="21"/>
      <c r="H201" s="21"/>
      <c r="I201" s="21"/>
      <c r="J201" s="21"/>
      <c r="K201" s="21"/>
      <c r="L201" s="21"/>
      <c r="M201" s="21"/>
      <c r="N201" s="21"/>
      <c r="O201" s="21"/>
      <c r="P201" s="21"/>
      <c r="Q201" s="21"/>
      <c r="R201" s="21"/>
      <c r="S201" s="21"/>
      <c r="T201" s="21"/>
      <c r="U201" s="21"/>
      <c r="V201" s="21"/>
    </row>
    <row r="202" spans="1:22">
      <c r="A202" s="340"/>
      <c r="B202" s="340"/>
      <c r="C202" s="340"/>
      <c r="D202" s="340"/>
      <c r="E202" s="21"/>
      <c r="F202" s="21"/>
      <c r="G202" s="21"/>
      <c r="H202" s="21"/>
      <c r="I202" s="21"/>
      <c r="J202" s="21"/>
      <c r="K202" s="21"/>
      <c r="L202" s="21"/>
      <c r="M202" s="21"/>
      <c r="N202" s="21"/>
      <c r="O202" s="21"/>
      <c r="P202" s="21"/>
      <c r="Q202" s="21"/>
      <c r="R202" s="21"/>
      <c r="S202" s="21"/>
      <c r="T202" s="21"/>
      <c r="U202" s="21"/>
      <c r="V202" s="21"/>
    </row>
    <row r="203" spans="1:22">
      <c r="A203" s="340"/>
      <c r="B203" s="340"/>
      <c r="C203" s="340"/>
      <c r="D203" s="340"/>
      <c r="E203" s="21"/>
      <c r="F203" s="21"/>
      <c r="G203" s="21"/>
      <c r="H203" s="21"/>
      <c r="I203" s="21"/>
      <c r="J203" s="21"/>
      <c r="K203" s="21"/>
      <c r="L203" s="21"/>
      <c r="M203" s="21"/>
      <c r="N203" s="21"/>
      <c r="O203" s="21"/>
      <c r="P203" s="21"/>
      <c r="Q203" s="21"/>
      <c r="R203" s="21"/>
      <c r="S203" s="21"/>
      <c r="T203" s="21"/>
      <c r="U203" s="21"/>
      <c r="V203" s="21"/>
    </row>
    <row r="204" spans="1:22">
      <c r="A204" s="340"/>
      <c r="B204" s="340"/>
      <c r="C204" s="340"/>
      <c r="D204" s="340"/>
      <c r="E204" s="21"/>
      <c r="F204" s="21"/>
      <c r="G204" s="21"/>
      <c r="H204" s="21"/>
      <c r="I204" s="21"/>
      <c r="J204" s="21"/>
      <c r="K204" s="21"/>
      <c r="L204" s="21"/>
      <c r="M204" s="21"/>
      <c r="N204" s="21"/>
      <c r="O204" s="21"/>
      <c r="P204" s="21"/>
      <c r="Q204" s="21"/>
      <c r="R204" s="21"/>
      <c r="S204" s="21"/>
      <c r="T204" s="21"/>
      <c r="U204" s="21"/>
      <c r="V204" s="21"/>
    </row>
    <row r="205" spans="1:22">
      <c r="A205" s="340"/>
      <c r="B205" s="340"/>
      <c r="C205" s="340"/>
      <c r="D205" s="340"/>
      <c r="E205" s="21"/>
      <c r="F205" s="21"/>
      <c r="G205" s="21"/>
      <c r="H205" s="21"/>
      <c r="I205" s="21"/>
      <c r="J205" s="21"/>
      <c r="K205" s="21"/>
      <c r="L205" s="21"/>
      <c r="M205" s="21"/>
      <c r="N205" s="21"/>
      <c r="O205" s="21"/>
      <c r="P205" s="21"/>
      <c r="Q205" s="21"/>
      <c r="R205" s="21"/>
      <c r="S205" s="21"/>
      <c r="T205" s="21"/>
      <c r="U205" s="21"/>
      <c r="V205" s="21"/>
    </row>
    <row r="206" spans="1:22">
      <c r="A206" s="340"/>
      <c r="B206" s="340"/>
      <c r="C206" s="340"/>
      <c r="D206" s="340"/>
      <c r="E206" s="21"/>
      <c r="F206" s="21"/>
      <c r="G206" s="21"/>
      <c r="H206" s="21"/>
      <c r="I206" s="21"/>
      <c r="J206" s="21"/>
      <c r="K206" s="21"/>
      <c r="L206" s="21"/>
      <c r="M206" s="21"/>
      <c r="N206" s="21"/>
      <c r="O206" s="21"/>
      <c r="P206" s="21"/>
      <c r="Q206" s="21"/>
      <c r="R206" s="21"/>
      <c r="S206" s="21"/>
      <c r="T206" s="21"/>
      <c r="U206" s="21"/>
      <c r="V206" s="21"/>
    </row>
    <row r="207" spans="1:22">
      <c r="A207" s="340"/>
      <c r="B207" s="340"/>
      <c r="C207" s="340"/>
      <c r="D207" s="340"/>
      <c r="E207" s="21"/>
      <c r="F207" s="21"/>
      <c r="G207" s="21"/>
      <c r="H207" s="21"/>
      <c r="I207" s="21"/>
      <c r="J207" s="21"/>
      <c r="K207" s="21"/>
      <c r="L207" s="21"/>
      <c r="M207" s="21"/>
      <c r="N207" s="21"/>
      <c r="O207" s="21"/>
      <c r="P207" s="21"/>
      <c r="Q207" s="21"/>
      <c r="R207" s="21"/>
      <c r="S207" s="21"/>
      <c r="T207" s="21"/>
      <c r="U207" s="21"/>
      <c r="V207" s="21"/>
    </row>
    <row r="208" spans="1:22">
      <c r="A208" s="340"/>
      <c r="B208" s="340"/>
      <c r="C208" s="340"/>
      <c r="D208" s="340"/>
      <c r="E208" s="21"/>
      <c r="F208" s="21"/>
      <c r="G208" s="21"/>
      <c r="H208" s="21"/>
      <c r="I208" s="21"/>
      <c r="J208" s="21"/>
      <c r="K208" s="21"/>
      <c r="L208" s="21"/>
      <c r="M208" s="21"/>
      <c r="N208" s="21"/>
      <c r="O208" s="21"/>
      <c r="P208" s="21"/>
      <c r="Q208" s="21"/>
      <c r="R208" s="21"/>
      <c r="S208" s="21"/>
      <c r="T208" s="21"/>
      <c r="U208" s="21"/>
      <c r="V208" s="21"/>
    </row>
    <row r="209" spans="1:22">
      <c r="A209" s="340"/>
      <c r="B209" s="340"/>
      <c r="C209" s="340"/>
      <c r="D209" s="340"/>
      <c r="E209" s="21"/>
      <c r="F209" s="21"/>
      <c r="G209" s="21"/>
      <c r="H209" s="21"/>
      <c r="I209" s="21"/>
      <c r="J209" s="21"/>
      <c r="K209" s="21"/>
      <c r="L209" s="21"/>
      <c r="M209" s="21"/>
      <c r="N209" s="21"/>
      <c r="O209" s="21"/>
      <c r="P209" s="21"/>
      <c r="Q209" s="21"/>
      <c r="R209" s="21"/>
      <c r="S209" s="21"/>
      <c r="T209" s="21"/>
      <c r="U209" s="21"/>
      <c r="V209" s="21"/>
    </row>
    <row r="210" spans="1:22">
      <c r="A210" s="340"/>
      <c r="B210" s="340"/>
      <c r="C210" s="340"/>
      <c r="D210" s="340"/>
      <c r="E210" s="21"/>
      <c r="F210" s="21"/>
      <c r="G210" s="21"/>
      <c r="H210" s="21"/>
      <c r="I210" s="21"/>
      <c r="J210" s="21"/>
      <c r="K210" s="21"/>
      <c r="L210" s="21"/>
      <c r="M210" s="21"/>
      <c r="N210" s="21"/>
      <c r="O210" s="21"/>
      <c r="P210" s="21"/>
      <c r="Q210" s="21"/>
      <c r="R210" s="21"/>
      <c r="S210" s="21"/>
      <c r="T210" s="21"/>
      <c r="U210" s="21"/>
      <c r="V210" s="21"/>
    </row>
    <row r="211" spans="1:22">
      <c r="A211" s="340"/>
      <c r="B211" s="340"/>
      <c r="C211" s="340"/>
      <c r="D211" s="340"/>
      <c r="E211" s="21"/>
      <c r="F211" s="21"/>
      <c r="G211" s="21"/>
      <c r="H211" s="21"/>
      <c r="I211" s="21"/>
      <c r="J211" s="21"/>
      <c r="K211" s="21"/>
      <c r="L211" s="21"/>
      <c r="M211" s="21"/>
      <c r="N211" s="21"/>
      <c r="O211" s="21"/>
      <c r="P211" s="21"/>
      <c r="Q211" s="21"/>
      <c r="R211" s="21"/>
      <c r="S211" s="21"/>
      <c r="T211" s="21"/>
      <c r="U211" s="21"/>
      <c r="V211" s="21"/>
    </row>
    <row r="212" spans="1:22">
      <c r="A212" s="340"/>
      <c r="B212" s="340"/>
      <c r="C212" s="340"/>
      <c r="D212" s="340"/>
      <c r="E212" s="21"/>
      <c r="F212" s="21"/>
      <c r="G212" s="21"/>
      <c r="H212" s="21"/>
      <c r="I212" s="21"/>
      <c r="J212" s="21"/>
      <c r="K212" s="21"/>
      <c r="L212" s="21"/>
      <c r="M212" s="21"/>
      <c r="N212" s="21"/>
      <c r="O212" s="21"/>
      <c r="P212" s="21"/>
      <c r="Q212" s="21"/>
      <c r="R212" s="21"/>
      <c r="S212" s="21"/>
      <c r="T212" s="21"/>
      <c r="U212" s="21"/>
      <c r="V212" s="21"/>
    </row>
    <row r="213" spans="1:22">
      <c r="A213" s="340"/>
      <c r="B213" s="340"/>
      <c r="C213" s="340"/>
      <c r="D213" s="340"/>
      <c r="E213" s="21"/>
      <c r="F213" s="21"/>
      <c r="G213" s="21"/>
      <c r="H213" s="21"/>
      <c r="I213" s="21"/>
      <c r="J213" s="21"/>
      <c r="K213" s="21"/>
      <c r="L213" s="21"/>
      <c r="M213" s="21"/>
      <c r="N213" s="21"/>
      <c r="O213" s="21"/>
      <c r="P213" s="21"/>
      <c r="Q213" s="21"/>
      <c r="R213" s="21"/>
      <c r="S213" s="21"/>
      <c r="T213" s="21"/>
      <c r="U213" s="21"/>
      <c r="V213" s="21"/>
    </row>
    <row r="214" spans="1:22">
      <c r="A214" s="340"/>
      <c r="B214" s="340"/>
      <c r="C214" s="340"/>
      <c r="D214" s="340"/>
      <c r="E214" s="21"/>
      <c r="F214" s="21"/>
      <c r="G214" s="21"/>
      <c r="H214" s="21"/>
      <c r="I214" s="21"/>
      <c r="J214" s="21"/>
      <c r="K214" s="21"/>
      <c r="L214" s="21"/>
      <c r="M214" s="21"/>
      <c r="N214" s="21"/>
      <c r="O214" s="21"/>
      <c r="P214" s="21"/>
      <c r="Q214" s="21"/>
      <c r="R214" s="21"/>
      <c r="S214" s="21"/>
      <c r="T214" s="21"/>
      <c r="U214" s="21"/>
      <c r="V214" s="21"/>
    </row>
    <row r="215" spans="1:22">
      <c r="A215" s="340"/>
      <c r="B215" s="340"/>
      <c r="C215" s="340"/>
      <c r="D215" s="340"/>
      <c r="E215" s="21"/>
      <c r="F215" s="21"/>
      <c r="G215" s="21"/>
      <c r="H215" s="21"/>
      <c r="I215" s="21"/>
      <c r="J215" s="21"/>
      <c r="K215" s="21"/>
      <c r="L215" s="21"/>
      <c r="M215" s="21"/>
      <c r="N215" s="21"/>
      <c r="O215" s="21"/>
      <c r="P215" s="21"/>
      <c r="Q215" s="21"/>
      <c r="R215" s="21"/>
      <c r="S215" s="21"/>
      <c r="T215" s="21"/>
      <c r="U215" s="21"/>
      <c r="V215" s="21"/>
    </row>
    <row r="216" spans="1:22">
      <c r="A216" s="340"/>
      <c r="B216" s="340"/>
      <c r="C216" s="340"/>
      <c r="D216" s="340"/>
      <c r="E216" s="21"/>
      <c r="F216" s="21"/>
      <c r="G216" s="21"/>
      <c r="H216" s="21"/>
      <c r="I216" s="21"/>
      <c r="J216" s="21"/>
      <c r="K216" s="21"/>
      <c r="L216" s="21"/>
      <c r="M216" s="21"/>
      <c r="N216" s="21"/>
      <c r="O216" s="21"/>
      <c r="P216" s="21"/>
      <c r="Q216" s="21"/>
      <c r="R216" s="21"/>
      <c r="S216" s="21"/>
      <c r="T216" s="21"/>
      <c r="U216" s="21"/>
      <c r="V216" s="21"/>
    </row>
    <row r="217" spans="1:22">
      <c r="A217" s="340"/>
      <c r="B217" s="340"/>
      <c r="C217" s="340"/>
      <c r="D217" s="340"/>
      <c r="E217" s="21"/>
      <c r="F217" s="21"/>
      <c r="G217" s="21"/>
      <c r="H217" s="21"/>
      <c r="I217" s="21"/>
      <c r="J217" s="21"/>
      <c r="K217" s="21"/>
      <c r="L217" s="21"/>
      <c r="M217" s="21"/>
      <c r="N217" s="21"/>
      <c r="O217" s="21"/>
      <c r="P217" s="21"/>
      <c r="Q217" s="21"/>
      <c r="R217" s="21"/>
      <c r="S217" s="21"/>
      <c r="T217" s="21"/>
      <c r="U217" s="21"/>
      <c r="V217" s="21"/>
    </row>
    <row r="218" spans="1:22">
      <c r="A218" s="340"/>
      <c r="B218" s="340"/>
      <c r="C218" s="340"/>
      <c r="D218" s="340"/>
      <c r="E218" s="21"/>
      <c r="F218" s="21"/>
      <c r="G218" s="21"/>
      <c r="H218" s="21"/>
      <c r="I218" s="21"/>
      <c r="J218" s="21"/>
      <c r="K218" s="21"/>
      <c r="L218" s="21"/>
      <c r="M218" s="21"/>
      <c r="N218" s="21"/>
      <c r="O218" s="21"/>
      <c r="P218" s="21"/>
      <c r="Q218" s="21"/>
      <c r="R218" s="21"/>
      <c r="S218" s="21"/>
      <c r="T218" s="21"/>
      <c r="U218" s="21"/>
      <c r="V218" s="21"/>
    </row>
    <row r="219" spans="1:22">
      <c r="A219" s="340"/>
      <c r="B219" s="340"/>
      <c r="C219" s="340"/>
      <c r="D219" s="340"/>
      <c r="E219" s="21"/>
      <c r="F219" s="21"/>
      <c r="G219" s="21"/>
      <c r="H219" s="21"/>
      <c r="I219" s="21"/>
      <c r="J219" s="21"/>
      <c r="K219" s="21"/>
      <c r="L219" s="21"/>
      <c r="M219" s="21"/>
      <c r="N219" s="21"/>
      <c r="O219" s="21"/>
      <c r="P219" s="21"/>
      <c r="Q219" s="21"/>
      <c r="R219" s="21"/>
      <c r="S219" s="21"/>
      <c r="T219" s="21"/>
      <c r="U219" s="21"/>
      <c r="V219" s="21"/>
    </row>
    <row r="220" spans="1:22">
      <c r="A220" s="340"/>
      <c r="B220" s="340"/>
      <c r="C220" s="340"/>
      <c r="D220" s="340"/>
      <c r="E220" s="21"/>
      <c r="F220" s="21"/>
      <c r="G220" s="21"/>
      <c r="H220" s="21"/>
      <c r="I220" s="21"/>
      <c r="J220" s="21"/>
      <c r="K220" s="21"/>
      <c r="L220" s="21"/>
      <c r="M220" s="21"/>
      <c r="N220" s="21"/>
      <c r="O220" s="21"/>
      <c r="P220" s="21"/>
      <c r="Q220" s="21"/>
      <c r="R220" s="21"/>
      <c r="S220" s="21"/>
      <c r="T220" s="21"/>
      <c r="U220" s="21"/>
      <c r="V220" s="21"/>
    </row>
    <row r="221" spans="1:22">
      <c r="A221" s="340"/>
      <c r="B221" s="340"/>
      <c r="C221" s="340"/>
      <c r="D221" s="340"/>
      <c r="E221" s="21"/>
      <c r="F221" s="21"/>
      <c r="G221" s="21"/>
      <c r="H221" s="21"/>
      <c r="I221" s="21"/>
      <c r="J221" s="21"/>
      <c r="K221" s="21"/>
      <c r="L221" s="21"/>
      <c r="M221" s="21"/>
      <c r="N221" s="21"/>
      <c r="O221" s="21"/>
      <c r="P221" s="21"/>
      <c r="Q221" s="21"/>
      <c r="R221" s="21"/>
      <c r="S221" s="21"/>
      <c r="T221" s="21"/>
      <c r="U221" s="21"/>
      <c r="V221" s="21"/>
    </row>
    <row r="222" spans="1:22">
      <c r="A222" s="340"/>
      <c r="B222" s="340"/>
      <c r="C222" s="340"/>
      <c r="D222" s="340"/>
      <c r="E222" s="21"/>
      <c r="F222" s="21"/>
      <c r="G222" s="21"/>
      <c r="H222" s="21"/>
      <c r="I222" s="21"/>
      <c r="J222" s="21"/>
      <c r="K222" s="21"/>
      <c r="L222" s="21"/>
      <c r="M222" s="21"/>
      <c r="N222" s="21"/>
      <c r="O222" s="21"/>
      <c r="P222" s="21"/>
      <c r="Q222" s="21"/>
      <c r="R222" s="21"/>
      <c r="S222" s="21"/>
      <c r="T222" s="21"/>
      <c r="U222" s="21"/>
      <c r="V222" s="21"/>
    </row>
    <row r="223" spans="1:22">
      <c r="A223" s="340"/>
      <c r="B223" s="340"/>
      <c r="C223" s="340"/>
      <c r="D223" s="340"/>
      <c r="E223" s="21"/>
      <c r="F223" s="21"/>
      <c r="G223" s="21"/>
      <c r="H223" s="21"/>
      <c r="I223" s="21"/>
      <c r="J223" s="21"/>
      <c r="K223" s="21"/>
      <c r="L223" s="21"/>
      <c r="M223" s="21"/>
      <c r="N223" s="21"/>
      <c r="O223" s="21"/>
      <c r="P223" s="21"/>
      <c r="Q223" s="21"/>
      <c r="R223" s="21"/>
      <c r="S223" s="21"/>
      <c r="T223" s="21"/>
      <c r="U223" s="21"/>
      <c r="V223" s="21"/>
    </row>
    <row r="224" spans="1:22">
      <c r="A224" s="340"/>
      <c r="B224" s="340"/>
      <c r="C224" s="340"/>
      <c r="D224" s="340"/>
      <c r="E224" s="21"/>
      <c r="F224" s="21"/>
      <c r="G224" s="21"/>
      <c r="H224" s="21"/>
      <c r="I224" s="21"/>
      <c r="J224" s="21"/>
      <c r="K224" s="21"/>
      <c r="L224" s="21"/>
      <c r="M224" s="21"/>
      <c r="N224" s="21"/>
      <c r="O224" s="21"/>
      <c r="P224" s="21"/>
      <c r="Q224" s="21"/>
      <c r="R224" s="21"/>
      <c r="S224" s="21"/>
      <c r="T224" s="21"/>
      <c r="U224" s="21"/>
      <c r="V224" s="21"/>
    </row>
    <row r="225" spans="1:22">
      <c r="A225" s="340"/>
      <c r="B225" s="340"/>
      <c r="C225" s="340"/>
      <c r="D225" s="340"/>
      <c r="E225" s="21"/>
      <c r="F225" s="21"/>
      <c r="G225" s="21"/>
      <c r="H225" s="21"/>
      <c r="I225" s="21"/>
      <c r="J225" s="21"/>
      <c r="K225" s="21"/>
      <c r="L225" s="21"/>
      <c r="M225" s="21"/>
      <c r="N225" s="21"/>
      <c r="O225" s="21"/>
      <c r="P225" s="21"/>
      <c r="Q225" s="21"/>
      <c r="R225" s="21"/>
      <c r="S225" s="21"/>
      <c r="T225" s="21"/>
      <c r="U225" s="21"/>
      <c r="V225" s="21"/>
    </row>
    <row r="226" spans="1:22">
      <c r="A226" s="340"/>
      <c r="B226" s="340"/>
      <c r="C226" s="340"/>
      <c r="D226" s="340"/>
      <c r="E226" s="21"/>
      <c r="F226" s="21"/>
      <c r="G226" s="21"/>
      <c r="H226" s="21"/>
      <c r="I226" s="21"/>
      <c r="J226" s="21"/>
      <c r="K226" s="21"/>
      <c r="L226" s="21"/>
      <c r="M226" s="21"/>
      <c r="N226" s="21"/>
      <c r="O226" s="21"/>
      <c r="P226" s="21"/>
      <c r="Q226" s="21"/>
      <c r="R226" s="21"/>
      <c r="S226" s="21"/>
      <c r="T226" s="21"/>
      <c r="U226" s="21"/>
      <c r="V226" s="21"/>
    </row>
    <row r="227" spans="1:22">
      <c r="A227" s="340"/>
      <c r="B227" s="340"/>
      <c r="C227" s="340"/>
      <c r="D227" s="340"/>
      <c r="E227" s="21"/>
      <c r="F227" s="21"/>
      <c r="G227" s="21"/>
      <c r="H227" s="21"/>
      <c r="I227" s="21"/>
      <c r="J227" s="21"/>
      <c r="K227" s="21"/>
      <c r="L227" s="21"/>
      <c r="M227" s="21"/>
      <c r="N227" s="21"/>
      <c r="O227" s="21"/>
      <c r="P227" s="21"/>
      <c r="Q227" s="21"/>
      <c r="R227" s="21"/>
      <c r="S227" s="21"/>
      <c r="T227" s="21"/>
      <c r="U227" s="21"/>
      <c r="V227" s="21"/>
    </row>
    <row r="228" spans="1:22">
      <c r="A228" s="340"/>
      <c r="B228" s="340"/>
      <c r="C228" s="340"/>
      <c r="D228" s="340"/>
      <c r="E228" s="21"/>
      <c r="F228" s="21"/>
      <c r="G228" s="21"/>
      <c r="H228" s="21"/>
      <c r="I228" s="21"/>
      <c r="J228" s="21"/>
      <c r="K228" s="21"/>
      <c r="L228" s="21"/>
      <c r="M228" s="21"/>
      <c r="N228" s="21"/>
      <c r="O228" s="21"/>
      <c r="P228" s="21"/>
      <c r="Q228" s="21"/>
      <c r="R228" s="21"/>
      <c r="S228" s="21"/>
      <c r="T228" s="21"/>
      <c r="U228" s="21"/>
      <c r="V228" s="21"/>
    </row>
    <row r="229" spans="1:22">
      <c r="A229" s="340"/>
      <c r="B229" s="340"/>
      <c r="C229" s="340"/>
      <c r="D229" s="340"/>
      <c r="E229" s="21"/>
      <c r="F229" s="21"/>
      <c r="G229" s="21"/>
      <c r="H229" s="21"/>
      <c r="I229" s="21"/>
      <c r="J229" s="21"/>
      <c r="K229" s="21"/>
      <c r="L229" s="21"/>
      <c r="M229" s="21"/>
      <c r="N229" s="21"/>
      <c r="O229" s="21"/>
      <c r="P229" s="21"/>
      <c r="Q229" s="21"/>
      <c r="R229" s="21"/>
      <c r="S229" s="21"/>
      <c r="T229" s="21"/>
      <c r="U229" s="21"/>
      <c r="V229" s="21"/>
    </row>
    <row r="230" spans="1:22">
      <c r="A230" s="340"/>
      <c r="B230" s="340"/>
      <c r="C230" s="340"/>
      <c r="D230" s="340"/>
      <c r="E230" s="21"/>
      <c r="F230" s="21"/>
      <c r="G230" s="21"/>
      <c r="H230" s="21"/>
      <c r="I230" s="21"/>
      <c r="J230" s="21"/>
      <c r="K230" s="21"/>
      <c r="L230" s="21"/>
      <c r="M230" s="21"/>
      <c r="N230" s="21"/>
      <c r="O230" s="21"/>
      <c r="P230" s="21"/>
      <c r="Q230" s="21"/>
      <c r="R230" s="21"/>
      <c r="S230" s="21"/>
      <c r="T230" s="21"/>
      <c r="U230" s="21"/>
      <c r="V230" s="21"/>
    </row>
    <row r="231" spans="1:22">
      <c r="A231" s="340"/>
      <c r="B231" s="340"/>
      <c r="C231" s="340"/>
      <c r="D231" s="340"/>
      <c r="E231" s="21"/>
      <c r="F231" s="21"/>
      <c r="G231" s="21"/>
      <c r="H231" s="21"/>
      <c r="I231" s="21"/>
      <c r="J231" s="21"/>
      <c r="K231" s="21"/>
      <c r="L231" s="21"/>
      <c r="M231" s="21"/>
      <c r="N231" s="21"/>
      <c r="O231" s="21"/>
      <c r="P231" s="21"/>
      <c r="Q231" s="21"/>
      <c r="R231" s="21"/>
      <c r="S231" s="21"/>
      <c r="T231" s="21"/>
      <c r="U231" s="21"/>
      <c r="V231" s="21"/>
    </row>
    <row r="232" spans="1:22">
      <c r="A232" s="340"/>
      <c r="B232" s="340"/>
      <c r="C232" s="340"/>
      <c r="D232" s="340"/>
      <c r="E232" s="21"/>
      <c r="F232" s="21"/>
      <c r="G232" s="21"/>
      <c r="H232" s="21"/>
      <c r="I232" s="21"/>
      <c r="J232" s="21"/>
      <c r="K232" s="21"/>
      <c r="L232" s="21"/>
      <c r="M232" s="21"/>
      <c r="N232" s="21"/>
      <c r="O232" s="21"/>
      <c r="P232" s="21"/>
      <c r="Q232" s="21"/>
      <c r="R232" s="21"/>
      <c r="S232" s="21"/>
      <c r="T232" s="21"/>
      <c r="U232" s="21"/>
      <c r="V232" s="21"/>
    </row>
    <row r="233" spans="1:22">
      <c r="A233" s="340"/>
      <c r="B233" s="340"/>
      <c r="C233" s="340"/>
      <c r="D233" s="340"/>
      <c r="E233" s="21"/>
      <c r="F233" s="21"/>
      <c r="G233" s="21"/>
      <c r="H233" s="21"/>
      <c r="I233" s="21"/>
      <c r="J233" s="21"/>
      <c r="K233" s="21"/>
      <c r="L233" s="21"/>
      <c r="M233" s="21"/>
      <c r="N233" s="21"/>
      <c r="O233" s="21"/>
      <c r="P233" s="21"/>
      <c r="Q233" s="21"/>
      <c r="R233" s="21"/>
      <c r="S233" s="21"/>
      <c r="T233" s="21"/>
      <c r="U233" s="21"/>
      <c r="V233" s="21"/>
    </row>
    <row r="234" spans="1:22">
      <c r="A234" s="340"/>
      <c r="B234" s="340"/>
      <c r="C234" s="340"/>
      <c r="D234" s="340"/>
      <c r="E234" s="21"/>
      <c r="F234" s="21"/>
      <c r="G234" s="21"/>
      <c r="H234" s="21"/>
      <c r="I234" s="21"/>
      <c r="J234" s="21"/>
      <c r="K234" s="21"/>
      <c r="L234" s="21"/>
      <c r="M234" s="21"/>
      <c r="N234" s="21"/>
      <c r="O234" s="21"/>
      <c r="P234" s="21"/>
      <c r="Q234" s="21"/>
      <c r="R234" s="21"/>
      <c r="S234" s="21"/>
      <c r="T234" s="21"/>
      <c r="U234" s="21"/>
      <c r="V234" s="21"/>
    </row>
    <row r="235" spans="1:22">
      <c r="A235" s="340"/>
      <c r="B235" s="340"/>
      <c r="C235" s="340"/>
      <c r="D235" s="340"/>
      <c r="E235" s="21"/>
      <c r="F235" s="21"/>
      <c r="G235" s="21"/>
      <c r="H235" s="21"/>
      <c r="I235" s="21"/>
      <c r="J235" s="21"/>
      <c r="K235" s="21"/>
      <c r="L235" s="21"/>
      <c r="M235" s="21"/>
      <c r="N235" s="21"/>
      <c r="O235" s="21"/>
      <c r="P235" s="21"/>
      <c r="Q235" s="21"/>
      <c r="R235" s="21"/>
      <c r="S235" s="21"/>
      <c r="T235" s="21"/>
      <c r="U235" s="21"/>
      <c r="V235" s="21"/>
    </row>
    <row r="236" spans="1:22">
      <c r="A236" s="340"/>
      <c r="B236" s="340"/>
      <c r="C236" s="340"/>
      <c r="D236" s="340"/>
      <c r="E236" s="21"/>
      <c r="F236" s="21"/>
      <c r="G236" s="21"/>
      <c r="H236" s="21"/>
      <c r="I236" s="21"/>
      <c r="J236" s="21"/>
      <c r="K236" s="21"/>
      <c r="L236" s="21"/>
      <c r="M236" s="21"/>
      <c r="N236" s="21"/>
      <c r="O236" s="21"/>
      <c r="P236" s="21"/>
      <c r="Q236" s="21"/>
      <c r="R236" s="21"/>
      <c r="S236" s="21"/>
      <c r="T236" s="21"/>
      <c r="U236" s="21"/>
      <c r="V236" s="21"/>
    </row>
    <row r="237" spans="1:22">
      <c r="A237" s="340"/>
      <c r="B237" s="340"/>
      <c r="C237" s="340"/>
      <c r="D237" s="340"/>
      <c r="E237" s="21"/>
      <c r="F237" s="21"/>
      <c r="G237" s="21"/>
      <c r="H237" s="21"/>
      <c r="I237" s="21"/>
      <c r="J237" s="21"/>
      <c r="K237" s="21"/>
      <c r="L237" s="21"/>
      <c r="M237" s="21"/>
      <c r="N237" s="21"/>
      <c r="O237" s="21"/>
      <c r="P237" s="21"/>
      <c r="Q237" s="21"/>
      <c r="R237" s="21"/>
      <c r="S237" s="21"/>
      <c r="T237" s="21"/>
      <c r="U237" s="21"/>
      <c r="V237" s="21"/>
    </row>
    <row r="238" spans="1:22">
      <c r="A238" s="340"/>
      <c r="B238" s="340"/>
      <c r="C238" s="340"/>
      <c r="D238" s="340"/>
      <c r="E238" s="21"/>
      <c r="F238" s="21"/>
      <c r="G238" s="21"/>
      <c r="H238" s="21"/>
      <c r="I238" s="21"/>
      <c r="J238" s="21"/>
      <c r="K238" s="21"/>
      <c r="L238" s="21"/>
      <c r="M238" s="21"/>
      <c r="N238" s="21"/>
      <c r="O238" s="21"/>
      <c r="P238" s="21"/>
      <c r="Q238" s="21"/>
      <c r="R238" s="21"/>
      <c r="S238" s="21"/>
      <c r="T238" s="21"/>
      <c r="U238" s="21"/>
      <c r="V238" s="21"/>
    </row>
    <row r="239" spans="1:22">
      <c r="A239" s="340"/>
      <c r="B239" s="340"/>
      <c r="C239" s="340"/>
      <c r="D239" s="340"/>
      <c r="E239" s="21"/>
      <c r="F239" s="21"/>
      <c r="G239" s="21"/>
      <c r="H239" s="21"/>
      <c r="I239" s="21"/>
      <c r="J239" s="21"/>
      <c r="K239" s="21"/>
      <c r="L239" s="21"/>
      <c r="M239" s="21"/>
      <c r="N239" s="21"/>
      <c r="O239" s="21"/>
      <c r="P239" s="21"/>
      <c r="Q239" s="21"/>
      <c r="R239" s="21"/>
      <c r="S239" s="21"/>
      <c r="T239" s="21"/>
      <c r="U239" s="21"/>
      <c r="V239" s="21"/>
    </row>
    <row r="240" spans="1:22">
      <c r="A240" s="340"/>
      <c r="B240" s="340"/>
      <c r="C240" s="340"/>
      <c r="D240" s="340"/>
      <c r="E240" s="21"/>
      <c r="F240" s="21"/>
      <c r="G240" s="21"/>
      <c r="H240" s="21"/>
      <c r="I240" s="21"/>
      <c r="J240" s="21"/>
      <c r="K240" s="21"/>
      <c r="L240" s="21"/>
      <c r="M240" s="21"/>
      <c r="N240" s="21"/>
      <c r="O240" s="21"/>
      <c r="P240" s="21"/>
      <c r="Q240" s="21"/>
      <c r="R240" s="21"/>
      <c r="S240" s="21"/>
      <c r="T240" s="21"/>
      <c r="U240" s="21"/>
      <c r="V240" s="21"/>
    </row>
    <row r="241" spans="1:22">
      <c r="A241" s="340"/>
      <c r="B241" s="340"/>
      <c r="C241" s="340"/>
      <c r="D241" s="340"/>
      <c r="E241" s="21"/>
      <c r="F241" s="21"/>
      <c r="G241" s="21"/>
      <c r="H241" s="21"/>
      <c r="I241" s="21"/>
      <c r="J241" s="21"/>
      <c r="K241" s="21"/>
      <c r="L241" s="21"/>
      <c r="M241" s="21"/>
      <c r="N241" s="21"/>
      <c r="O241" s="21"/>
      <c r="P241" s="21"/>
      <c r="Q241" s="21"/>
      <c r="R241" s="21"/>
      <c r="S241" s="21"/>
      <c r="T241" s="21"/>
      <c r="U241" s="21"/>
      <c r="V241" s="21"/>
    </row>
    <row r="242" spans="1:22">
      <c r="A242" s="340"/>
      <c r="B242" s="340"/>
      <c r="C242" s="340"/>
      <c r="D242" s="340"/>
      <c r="E242" s="21"/>
      <c r="F242" s="21"/>
      <c r="G242" s="21"/>
      <c r="H242" s="21"/>
      <c r="I242" s="21"/>
      <c r="J242" s="21"/>
      <c r="K242" s="21"/>
      <c r="L242" s="21"/>
      <c r="M242" s="21"/>
      <c r="N242" s="21"/>
      <c r="O242" s="21"/>
      <c r="P242" s="21"/>
      <c r="Q242" s="21"/>
      <c r="R242" s="21"/>
      <c r="S242" s="21"/>
      <c r="T242" s="21"/>
      <c r="U242" s="21"/>
      <c r="V242" s="21"/>
    </row>
    <row r="243" spans="1:22">
      <c r="A243" s="340"/>
      <c r="B243" s="340"/>
      <c r="C243" s="340"/>
      <c r="D243" s="340"/>
      <c r="E243" s="21"/>
      <c r="F243" s="21"/>
      <c r="G243" s="21"/>
      <c r="H243" s="21"/>
      <c r="I243" s="21"/>
      <c r="J243" s="21"/>
      <c r="K243" s="21"/>
      <c r="L243" s="21"/>
      <c r="M243" s="21"/>
      <c r="N243" s="21"/>
      <c r="O243" s="21"/>
      <c r="P243" s="21"/>
      <c r="Q243" s="21"/>
      <c r="R243" s="21"/>
      <c r="S243" s="21"/>
      <c r="T243" s="21"/>
      <c r="U243" s="21"/>
      <c r="V243" s="21"/>
    </row>
    <row r="244" spans="1:22">
      <c r="A244" s="340"/>
      <c r="B244" s="340"/>
      <c r="C244" s="340"/>
      <c r="D244" s="340"/>
      <c r="E244" s="21"/>
      <c r="F244" s="21"/>
      <c r="G244" s="21"/>
      <c r="H244" s="21"/>
      <c r="I244" s="21"/>
      <c r="J244" s="21"/>
      <c r="K244" s="21"/>
      <c r="L244" s="21"/>
      <c r="M244" s="21"/>
      <c r="N244" s="21"/>
      <c r="O244" s="21"/>
      <c r="P244" s="21"/>
      <c r="Q244" s="21"/>
      <c r="R244" s="21"/>
      <c r="S244" s="21"/>
      <c r="T244" s="21"/>
      <c r="U244" s="21"/>
      <c r="V244" s="21"/>
    </row>
    <row r="245" spans="1:22">
      <c r="A245" s="340"/>
      <c r="B245" s="340"/>
      <c r="C245" s="340"/>
      <c r="D245" s="340"/>
      <c r="E245" s="21"/>
      <c r="F245" s="21"/>
      <c r="G245" s="21"/>
      <c r="H245" s="21"/>
      <c r="I245" s="21"/>
      <c r="J245" s="21"/>
      <c r="K245" s="21"/>
      <c r="L245" s="21"/>
      <c r="M245" s="21"/>
      <c r="N245" s="21"/>
      <c r="O245" s="21"/>
      <c r="P245" s="21"/>
      <c r="Q245" s="21"/>
      <c r="R245" s="21"/>
      <c r="S245" s="21"/>
      <c r="T245" s="21"/>
      <c r="U245" s="21"/>
      <c r="V245" s="21"/>
    </row>
    <row r="246" spans="1:22">
      <c r="A246" s="340"/>
      <c r="B246" s="340"/>
      <c r="C246" s="340"/>
      <c r="D246" s="340"/>
      <c r="E246" s="21"/>
      <c r="F246" s="21"/>
      <c r="G246" s="21"/>
      <c r="H246" s="21"/>
      <c r="I246" s="21"/>
      <c r="J246" s="21"/>
      <c r="K246" s="21"/>
      <c r="L246" s="21"/>
      <c r="M246" s="21"/>
      <c r="N246" s="21"/>
      <c r="O246" s="21"/>
      <c r="P246" s="21"/>
      <c r="Q246" s="21"/>
      <c r="R246" s="21"/>
      <c r="S246" s="21"/>
      <c r="T246" s="21"/>
      <c r="U246" s="21"/>
      <c r="V246" s="21"/>
    </row>
    <row r="247" spans="1:22">
      <c r="A247" s="340"/>
      <c r="B247" s="340"/>
      <c r="C247" s="340"/>
      <c r="D247" s="340"/>
      <c r="E247" s="21"/>
      <c r="F247" s="21"/>
      <c r="G247" s="21"/>
      <c r="H247" s="21"/>
      <c r="I247" s="21"/>
      <c r="J247" s="21"/>
      <c r="K247" s="21"/>
      <c r="L247" s="21"/>
      <c r="M247" s="21"/>
      <c r="N247" s="21"/>
      <c r="O247" s="21"/>
      <c r="P247" s="21"/>
      <c r="Q247" s="21"/>
      <c r="R247" s="21"/>
      <c r="S247" s="21"/>
      <c r="T247" s="21"/>
      <c r="U247" s="21"/>
      <c r="V247" s="21"/>
    </row>
    <row r="248" spans="1:22">
      <c r="A248" s="340"/>
      <c r="B248" s="340"/>
      <c r="C248" s="340"/>
      <c r="D248" s="340"/>
      <c r="E248" s="21"/>
      <c r="F248" s="21"/>
      <c r="G248" s="21"/>
      <c r="H248" s="21"/>
      <c r="I248" s="21"/>
      <c r="J248" s="21"/>
      <c r="K248" s="21"/>
      <c r="L248" s="21"/>
      <c r="M248" s="21"/>
      <c r="N248" s="21"/>
      <c r="O248" s="21"/>
      <c r="P248" s="21"/>
      <c r="Q248" s="21"/>
      <c r="R248" s="21"/>
      <c r="S248" s="21"/>
      <c r="T248" s="21"/>
      <c r="U248" s="21"/>
      <c r="V248" s="21"/>
    </row>
    <row r="249" spans="1:22">
      <c r="A249" s="340"/>
      <c r="B249" s="340"/>
      <c r="C249" s="340"/>
      <c r="D249" s="340"/>
      <c r="E249" s="21"/>
      <c r="F249" s="21"/>
      <c r="G249" s="21"/>
      <c r="H249" s="21"/>
      <c r="I249" s="21"/>
      <c r="J249" s="21"/>
      <c r="K249" s="21"/>
      <c r="L249" s="21"/>
      <c r="M249" s="21"/>
      <c r="N249" s="21"/>
      <c r="O249" s="21"/>
      <c r="P249" s="21"/>
      <c r="Q249" s="21"/>
      <c r="R249" s="21"/>
      <c r="S249" s="21"/>
      <c r="T249" s="21"/>
      <c r="U249" s="21"/>
      <c r="V249" s="21"/>
    </row>
    <row r="250" spans="1:22">
      <c r="A250" s="340"/>
      <c r="B250" s="340"/>
      <c r="C250" s="340"/>
      <c r="D250" s="340"/>
      <c r="E250" s="21"/>
      <c r="F250" s="21"/>
      <c r="G250" s="21"/>
      <c r="H250" s="21"/>
      <c r="I250" s="21"/>
      <c r="J250" s="21"/>
      <c r="K250" s="21"/>
      <c r="L250" s="21"/>
      <c r="M250" s="21"/>
      <c r="N250" s="21"/>
      <c r="O250" s="21"/>
      <c r="P250" s="21"/>
      <c r="Q250" s="21"/>
      <c r="R250" s="21"/>
      <c r="S250" s="21"/>
      <c r="T250" s="21"/>
      <c r="U250" s="21"/>
      <c r="V250" s="21"/>
    </row>
    <row r="251" spans="1:22">
      <c r="A251" s="340"/>
      <c r="B251" s="340"/>
      <c r="C251" s="340"/>
      <c r="D251" s="340"/>
      <c r="E251" s="21"/>
      <c r="F251" s="21"/>
      <c r="G251" s="21"/>
      <c r="H251" s="21"/>
      <c r="I251" s="21"/>
      <c r="J251" s="21"/>
      <c r="K251" s="21"/>
      <c r="L251" s="21"/>
      <c r="M251" s="21"/>
      <c r="N251" s="21"/>
      <c r="O251" s="21"/>
      <c r="P251" s="21"/>
      <c r="Q251" s="21"/>
      <c r="R251" s="21"/>
      <c r="S251" s="21"/>
      <c r="T251" s="21"/>
      <c r="U251" s="21"/>
      <c r="V251" s="21"/>
    </row>
    <row r="252" spans="1:22">
      <c r="A252" s="340"/>
      <c r="B252" s="340"/>
      <c r="C252" s="340"/>
      <c r="D252" s="340"/>
      <c r="E252" s="21"/>
      <c r="F252" s="21"/>
      <c r="G252" s="21"/>
      <c r="H252" s="21"/>
      <c r="I252" s="21"/>
      <c r="J252" s="21"/>
      <c r="K252" s="21"/>
      <c r="L252" s="21"/>
      <c r="M252" s="21"/>
      <c r="N252" s="21"/>
      <c r="O252" s="21"/>
      <c r="P252" s="21"/>
      <c r="Q252" s="21"/>
      <c r="R252" s="21"/>
      <c r="S252" s="21"/>
      <c r="T252" s="21"/>
      <c r="U252" s="21"/>
      <c r="V252" s="21"/>
    </row>
    <row r="253" spans="1:22">
      <c r="A253" s="340"/>
      <c r="B253" s="340"/>
      <c r="C253" s="340"/>
      <c r="D253" s="340"/>
      <c r="E253" s="21"/>
      <c r="F253" s="21"/>
      <c r="G253" s="21"/>
      <c r="H253" s="21"/>
      <c r="I253" s="21"/>
      <c r="J253" s="21"/>
      <c r="K253" s="21"/>
      <c r="L253" s="21"/>
      <c r="M253" s="21"/>
      <c r="N253" s="21"/>
      <c r="O253" s="21"/>
      <c r="P253" s="21"/>
      <c r="Q253" s="21"/>
      <c r="R253" s="21"/>
      <c r="S253" s="21"/>
      <c r="T253" s="21"/>
      <c r="U253" s="21"/>
      <c r="V253" s="21"/>
    </row>
    <row r="254" spans="1:22">
      <c r="A254" s="340"/>
      <c r="B254" s="340"/>
      <c r="C254" s="340"/>
      <c r="D254" s="340"/>
      <c r="E254" s="21"/>
      <c r="F254" s="21"/>
      <c r="G254" s="21"/>
      <c r="H254" s="21"/>
      <c r="I254" s="21"/>
      <c r="J254" s="21"/>
      <c r="K254" s="21"/>
      <c r="L254" s="21"/>
      <c r="M254" s="21"/>
      <c r="N254" s="21"/>
      <c r="O254" s="21"/>
      <c r="P254" s="21"/>
      <c r="Q254" s="21"/>
      <c r="R254" s="21"/>
      <c r="S254" s="21"/>
      <c r="T254" s="21"/>
      <c r="U254" s="21"/>
      <c r="V254" s="21"/>
    </row>
    <row r="255" spans="1:22">
      <c r="A255" s="340"/>
      <c r="B255" s="340"/>
      <c r="C255" s="340"/>
      <c r="D255" s="340"/>
      <c r="E255" s="21"/>
      <c r="F255" s="21"/>
      <c r="G255" s="21"/>
      <c r="H255" s="21"/>
      <c r="I255" s="21"/>
      <c r="J255" s="21"/>
      <c r="K255" s="21"/>
      <c r="L255" s="21"/>
      <c r="M255" s="21"/>
      <c r="N255" s="21"/>
      <c r="O255" s="21"/>
      <c r="P255" s="21"/>
      <c r="Q255" s="21"/>
      <c r="R255" s="21"/>
      <c r="S255" s="21"/>
      <c r="T255" s="21"/>
      <c r="U255" s="21"/>
      <c r="V255" s="21"/>
    </row>
    <row r="256" spans="1:22">
      <c r="A256" s="340"/>
      <c r="B256" s="340"/>
      <c r="C256" s="340"/>
      <c r="D256" s="340"/>
      <c r="E256" s="21"/>
      <c r="F256" s="21"/>
      <c r="G256" s="21"/>
      <c r="H256" s="21"/>
      <c r="I256" s="21"/>
      <c r="J256" s="21"/>
      <c r="K256" s="21"/>
      <c r="L256" s="21"/>
      <c r="M256" s="21"/>
      <c r="N256" s="21"/>
      <c r="O256" s="21"/>
      <c r="P256" s="21"/>
      <c r="Q256" s="21"/>
      <c r="R256" s="21"/>
      <c r="S256" s="21"/>
      <c r="T256" s="21"/>
      <c r="U256" s="21"/>
      <c r="V256" s="21"/>
    </row>
    <row r="257" spans="1:22">
      <c r="A257" s="340"/>
      <c r="B257" s="340"/>
      <c r="C257" s="340"/>
      <c r="D257" s="340"/>
      <c r="E257" s="21"/>
      <c r="F257" s="21"/>
      <c r="G257" s="21"/>
      <c r="H257" s="21"/>
      <c r="I257" s="21"/>
      <c r="J257" s="21"/>
      <c r="K257" s="21"/>
      <c r="L257" s="21"/>
      <c r="M257" s="21"/>
      <c r="N257" s="21"/>
      <c r="O257" s="21"/>
      <c r="P257" s="21"/>
      <c r="Q257" s="21"/>
      <c r="R257" s="21"/>
      <c r="S257" s="21"/>
      <c r="T257" s="21"/>
      <c r="U257" s="21"/>
      <c r="V257" s="21"/>
    </row>
    <row r="258" spans="1:22">
      <c r="A258" s="340"/>
      <c r="B258" s="340"/>
      <c r="C258" s="340"/>
      <c r="D258" s="340"/>
      <c r="E258" s="21"/>
      <c r="F258" s="21"/>
      <c r="G258" s="21"/>
      <c r="H258" s="21"/>
      <c r="I258" s="21"/>
      <c r="J258" s="21"/>
      <c r="K258" s="21"/>
      <c r="L258" s="21"/>
      <c r="M258" s="21"/>
      <c r="N258" s="21"/>
      <c r="O258" s="21"/>
      <c r="P258" s="21"/>
      <c r="Q258" s="21"/>
      <c r="R258" s="21"/>
      <c r="S258" s="21"/>
      <c r="T258" s="21"/>
      <c r="U258" s="21"/>
      <c r="V258" s="21"/>
    </row>
    <row r="259" spans="1:22">
      <c r="A259" s="340"/>
      <c r="B259" s="340"/>
      <c r="C259" s="340"/>
      <c r="D259" s="340"/>
      <c r="E259" s="21"/>
      <c r="F259" s="21"/>
      <c r="G259" s="21"/>
      <c r="H259" s="21"/>
      <c r="I259" s="21"/>
      <c r="J259" s="21"/>
      <c r="K259" s="21"/>
      <c r="L259" s="21"/>
      <c r="M259" s="21"/>
      <c r="N259" s="21"/>
      <c r="O259" s="21"/>
      <c r="P259" s="21"/>
      <c r="Q259" s="21"/>
      <c r="R259" s="21"/>
      <c r="S259" s="21"/>
      <c r="T259" s="21"/>
      <c r="U259" s="21"/>
      <c r="V259" s="21"/>
    </row>
    <row r="260" spans="1:22">
      <c r="A260" s="340"/>
      <c r="B260" s="340"/>
      <c r="C260" s="340"/>
      <c r="D260" s="340"/>
      <c r="E260" s="21"/>
      <c r="F260" s="21"/>
      <c r="G260" s="21"/>
      <c r="H260" s="21"/>
      <c r="I260" s="21"/>
      <c r="J260" s="21"/>
      <c r="K260" s="21"/>
      <c r="L260" s="21"/>
      <c r="M260" s="21"/>
      <c r="N260" s="21"/>
      <c r="O260" s="21"/>
      <c r="P260" s="21"/>
      <c r="Q260" s="21"/>
      <c r="R260" s="21"/>
      <c r="S260" s="21"/>
      <c r="T260" s="21"/>
      <c r="U260" s="21"/>
      <c r="V260" s="21"/>
    </row>
    <row r="261" spans="1:22">
      <c r="A261" s="340"/>
      <c r="B261" s="340"/>
      <c r="C261" s="340"/>
      <c r="D261" s="340"/>
      <c r="E261" s="21"/>
      <c r="F261" s="21"/>
      <c r="G261" s="21"/>
      <c r="H261" s="21"/>
      <c r="I261" s="21"/>
      <c r="J261" s="21"/>
      <c r="K261" s="21"/>
      <c r="L261" s="21"/>
      <c r="M261" s="21"/>
      <c r="N261" s="21"/>
      <c r="O261" s="21"/>
      <c r="P261" s="21"/>
      <c r="Q261" s="21"/>
      <c r="R261" s="21"/>
      <c r="S261" s="21"/>
      <c r="T261" s="21"/>
      <c r="U261" s="21"/>
      <c r="V261" s="21"/>
    </row>
    <row r="262" spans="1:22">
      <c r="A262" s="340"/>
      <c r="B262" s="340"/>
      <c r="C262" s="340"/>
      <c r="D262" s="340"/>
      <c r="E262" s="21"/>
      <c r="F262" s="21"/>
      <c r="G262" s="21"/>
      <c r="H262" s="21"/>
      <c r="I262" s="21"/>
      <c r="J262" s="21"/>
      <c r="K262" s="21"/>
      <c r="L262" s="21"/>
      <c r="M262" s="21"/>
      <c r="N262" s="21"/>
      <c r="O262" s="21"/>
      <c r="P262" s="21"/>
      <c r="Q262" s="21"/>
      <c r="R262" s="21"/>
      <c r="S262" s="21"/>
      <c r="T262" s="21"/>
      <c r="U262" s="21"/>
      <c r="V262" s="21"/>
    </row>
    <row r="263" spans="1:22">
      <c r="A263" s="340"/>
      <c r="B263" s="340"/>
      <c r="C263" s="340"/>
      <c r="D263" s="340"/>
      <c r="E263" s="21"/>
      <c r="F263" s="21"/>
      <c r="G263" s="21"/>
      <c r="H263" s="21"/>
      <c r="I263" s="21"/>
      <c r="J263" s="21"/>
      <c r="K263" s="21"/>
      <c r="L263" s="21"/>
      <c r="M263" s="21"/>
      <c r="N263" s="21"/>
      <c r="O263" s="21"/>
      <c r="P263" s="21"/>
      <c r="Q263" s="21"/>
      <c r="R263" s="21"/>
      <c r="S263" s="21"/>
      <c r="T263" s="21"/>
      <c r="U263" s="21"/>
      <c r="V263" s="21"/>
    </row>
    <row r="264" spans="1:22">
      <c r="A264" s="340"/>
      <c r="B264" s="340"/>
      <c r="C264" s="340"/>
      <c r="D264" s="340"/>
      <c r="E264" s="21"/>
      <c r="F264" s="21"/>
      <c r="G264" s="21"/>
      <c r="H264" s="21"/>
      <c r="I264" s="21"/>
      <c r="J264" s="21"/>
      <c r="K264" s="21"/>
      <c r="L264" s="21"/>
      <c r="M264" s="21"/>
      <c r="N264" s="21"/>
      <c r="O264" s="21"/>
      <c r="P264" s="21"/>
      <c r="Q264" s="21"/>
      <c r="R264" s="21"/>
      <c r="S264" s="21"/>
      <c r="T264" s="21"/>
      <c r="U264" s="21"/>
      <c r="V264" s="21"/>
    </row>
    <row r="265" spans="1:22">
      <c r="A265" s="340"/>
      <c r="B265" s="340"/>
      <c r="C265" s="340"/>
      <c r="D265" s="340"/>
      <c r="E265" s="21"/>
      <c r="F265" s="21"/>
      <c r="G265" s="21"/>
      <c r="H265" s="21"/>
      <c r="I265" s="21"/>
      <c r="J265" s="21"/>
      <c r="K265" s="21"/>
      <c r="L265" s="21"/>
      <c r="M265" s="21"/>
      <c r="N265" s="21"/>
      <c r="O265" s="21"/>
      <c r="P265" s="21"/>
      <c r="Q265" s="21"/>
      <c r="R265" s="21"/>
      <c r="S265" s="21"/>
      <c r="T265" s="21"/>
      <c r="U265" s="21"/>
      <c r="V265" s="21"/>
    </row>
    <row r="266" spans="1:22">
      <c r="A266" s="340"/>
      <c r="B266" s="340"/>
      <c r="C266" s="340"/>
      <c r="D266" s="340"/>
      <c r="E266" s="21"/>
      <c r="F266" s="21"/>
      <c r="G266" s="21"/>
      <c r="H266" s="21"/>
      <c r="I266" s="21"/>
      <c r="J266" s="21"/>
      <c r="K266" s="21"/>
      <c r="L266" s="21"/>
      <c r="M266" s="21"/>
      <c r="N266" s="21"/>
      <c r="O266" s="21"/>
      <c r="P266" s="21"/>
      <c r="Q266" s="21"/>
      <c r="R266" s="21"/>
      <c r="S266" s="21"/>
      <c r="T266" s="21"/>
      <c r="U266" s="21"/>
      <c r="V266" s="21"/>
    </row>
    <row r="267" spans="1:22">
      <c r="A267" s="340"/>
      <c r="B267" s="340"/>
      <c r="C267" s="340"/>
      <c r="D267" s="340"/>
      <c r="E267" s="21"/>
      <c r="F267" s="21"/>
      <c r="G267" s="21"/>
      <c r="H267" s="21"/>
      <c r="I267" s="21"/>
      <c r="J267" s="21"/>
      <c r="K267" s="21"/>
      <c r="L267" s="21"/>
      <c r="M267" s="21"/>
      <c r="N267" s="21"/>
      <c r="O267" s="21"/>
      <c r="P267" s="21"/>
      <c r="Q267" s="21"/>
      <c r="R267" s="21"/>
      <c r="S267" s="21"/>
      <c r="T267" s="21"/>
      <c r="U267" s="21"/>
      <c r="V267" s="21"/>
    </row>
    <row r="268" spans="1:22">
      <c r="A268" s="340"/>
      <c r="B268" s="340"/>
      <c r="C268" s="340"/>
      <c r="D268" s="340"/>
      <c r="E268" s="21"/>
      <c r="F268" s="21"/>
      <c r="G268" s="21"/>
      <c r="H268" s="21"/>
      <c r="I268" s="21"/>
      <c r="J268" s="21"/>
      <c r="K268" s="21"/>
      <c r="L268" s="21"/>
      <c r="M268" s="21"/>
      <c r="N268" s="21"/>
      <c r="O268" s="21"/>
      <c r="P268" s="21"/>
      <c r="Q268" s="21"/>
      <c r="R268" s="21"/>
      <c r="S268" s="21"/>
      <c r="T268" s="21"/>
      <c r="U268" s="21"/>
      <c r="V268" s="21"/>
    </row>
    <row r="269" spans="1:22">
      <c r="A269" s="340"/>
      <c r="B269" s="340"/>
      <c r="C269" s="340"/>
      <c r="D269" s="340"/>
      <c r="E269" s="21"/>
      <c r="F269" s="21"/>
      <c r="G269" s="21"/>
      <c r="H269" s="21"/>
      <c r="I269" s="21"/>
      <c r="J269" s="21"/>
      <c r="K269" s="21"/>
      <c r="L269" s="21"/>
      <c r="M269" s="21"/>
      <c r="N269" s="21"/>
      <c r="O269" s="21"/>
      <c r="P269" s="21"/>
      <c r="Q269" s="21"/>
      <c r="R269" s="21"/>
      <c r="S269" s="21"/>
      <c r="T269" s="21"/>
      <c r="U269" s="21"/>
      <c r="V269" s="21"/>
    </row>
    <row r="270" spans="1:22">
      <c r="A270" s="340"/>
      <c r="B270" s="340"/>
      <c r="C270" s="340"/>
      <c r="D270" s="340"/>
      <c r="E270" s="21"/>
      <c r="F270" s="21"/>
      <c r="G270" s="21"/>
      <c r="H270" s="21"/>
      <c r="I270" s="21"/>
      <c r="J270" s="21"/>
      <c r="K270" s="21"/>
      <c r="L270" s="21"/>
      <c r="M270" s="21"/>
      <c r="N270" s="21"/>
      <c r="O270" s="21"/>
      <c r="P270" s="21"/>
      <c r="Q270" s="21"/>
      <c r="R270" s="21"/>
      <c r="S270" s="21"/>
      <c r="T270" s="21"/>
      <c r="U270" s="21"/>
      <c r="V270" s="21"/>
    </row>
    <row r="271" spans="1:22">
      <c r="A271" s="340"/>
      <c r="B271" s="340"/>
      <c r="C271" s="340"/>
      <c r="D271" s="340"/>
      <c r="E271" s="21"/>
      <c r="F271" s="21"/>
      <c r="G271" s="21"/>
      <c r="H271" s="21"/>
      <c r="I271" s="21"/>
      <c r="J271" s="21"/>
      <c r="K271" s="21"/>
      <c r="L271" s="21"/>
      <c r="M271" s="21"/>
      <c r="N271" s="21"/>
      <c r="O271" s="21"/>
      <c r="P271" s="21"/>
      <c r="Q271" s="21"/>
      <c r="R271" s="21"/>
      <c r="S271" s="21"/>
      <c r="T271" s="21"/>
      <c r="U271" s="21"/>
      <c r="V271" s="21"/>
    </row>
    <row r="272" spans="1:22">
      <c r="A272" s="340"/>
      <c r="B272" s="340"/>
      <c r="C272" s="340"/>
      <c r="D272" s="340"/>
      <c r="E272" s="21"/>
      <c r="F272" s="21"/>
      <c r="G272" s="21"/>
      <c r="H272" s="21"/>
      <c r="I272" s="21"/>
      <c r="J272" s="21"/>
      <c r="K272" s="21"/>
      <c r="L272" s="21"/>
      <c r="M272" s="21"/>
      <c r="N272" s="21"/>
      <c r="O272" s="21"/>
      <c r="P272" s="21"/>
      <c r="Q272" s="21"/>
      <c r="R272" s="21"/>
      <c r="S272" s="21"/>
      <c r="T272" s="21"/>
      <c r="U272" s="21"/>
      <c r="V272" s="21"/>
    </row>
    <row r="273" spans="1:22">
      <c r="A273" s="340"/>
      <c r="B273" s="340"/>
      <c r="C273" s="340"/>
      <c r="D273" s="340"/>
      <c r="E273" s="21"/>
      <c r="F273" s="21"/>
      <c r="G273" s="21"/>
      <c r="H273" s="21"/>
      <c r="I273" s="21"/>
      <c r="J273" s="21"/>
      <c r="K273" s="21"/>
      <c r="L273" s="21"/>
      <c r="M273" s="21"/>
      <c r="N273" s="21"/>
      <c r="O273" s="21"/>
      <c r="P273" s="21"/>
      <c r="Q273" s="21"/>
      <c r="R273" s="21"/>
      <c r="S273" s="21"/>
      <c r="T273" s="21"/>
      <c r="U273" s="21"/>
      <c r="V273" s="21"/>
    </row>
    <row r="274" spans="1:22">
      <c r="A274" s="340"/>
      <c r="B274" s="340"/>
      <c r="C274" s="340"/>
      <c r="D274" s="340"/>
      <c r="E274" s="21"/>
      <c r="F274" s="21"/>
      <c r="G274" s="21"/>
      <c r="H274" s="21"/>
      <c r="I274" s="21"/>
      <c r="J274" s="21"/>
      <c r="K274" s="21"/>
      <c r="L274" s="21"/>
      <c r="M274" s="21"/>
      <c r="N274" s="21"/>
      <c r="O274" s="21"/>
      <c r="P274" s="21"/>
      <c r="Q274" s="21"/>
      <c r="R274" s="21"/>
      <c r="S274" s="21"/>
      <c r="T274" s="21"/>
      <c r="U274" s="21"/>
      <c r="V274" s="21"/>
    </row>
    <row r="275" spans="1:22">
      <c r="A275" s="340"/>
      <c r="B275" s="340"/>
      <c r="C275" s="340"/>
      <c r="D275" s="340"/>
      <c r="E275" s="21"/>
      <c r="F275" s="21"/>
      <c r="G275" s="21"/>
      <c r="H275" s="21"/>
      <c r="I275" s="21"/>
      <c r="J275" s="21"/>
      <c r="K275" s="21"/>
      <c r="L275" s="21"/>
      <c r="M275" s="21"/>
      <c r="N275" s="21"/>
      <c r="O275" s="21"/>
      <c r="P275" s="21"/>
      <c r="Q275" s="21"/>
      <c r="R275" s="21"/>
      <c r="S275" s="21"/>
      <c r="T275" s="21"/>
      <c r="U275" s="21"/>
      <c r="V275" s="21"/>
    </row>
    <row r="276" spans="1:22">
      <c r="A276" s="340"/>
      <c r="B276" s="340"/>
      <c r="C276" s="340"/>
      <c r="D276" s="340"/>
      <c r="E276" s="21"/>
      <c r="F276" s="21"/>
      <c r="G276" s="21"/>
      <c r="H276" s="21"/>
      <c r="I276" s="21"/>
      <c r="J276" s="21"/>
      <c r="K276" s="21"/>
      <c r="L276" s="21"/>
      <c r="M276" s="21"/>
      <c r="N276" s="21"/>
      <c r="O276" s="21"/>
      <c r="P276" s="21"/>
      <c r="Q276" s="21"/>
      <c r="R276" s="21"/>
      <c r="S276" s="21"/>
      <c r="T276" s="21"/>
      <c r="U276" s="21"/>
      <c r="V276" s="21"/>
    </row>
    <row r="277" spans="1:22">
      <c r="A277" s="340"/>
      <c r="B277" s="340"/>
      <c r="C277" s="340"/>
      <c r="D277" s="340"/>
      <c r="E277" s="21"/>
      <c r="F277" s="21"/>
      <c r="G277" s="21"/>
      <c r="H277" s="21"/>
      <c r="I277" s="21"/>
      <c r="J277" s="21"/>
      <c r="K277" s="21"/>
      <c r="L277" s="21"/>
      <c r="M277" s="21"/>
      <c r="N277" s="21"/>
      <c r="O277" s="21"/>
      <c r="P277" s="21"/>
      <c r="Q277" s="21"/>
      <c r="R277" s="21"/>
      <c r="S277" s="21"/>
      <c r="T277" s="21"/>
      <c r="U277" s="21"/>
      <c r="V277" s="21"/>
    </row>
    <row r="278" spans="1:22">
      <c r="A278" s="340"/>
      <c r="B278" s="340"/>
      <c r="C278" s="340"/>
      <c r="D278" s="340"/>
      <c r="E278" s="21"/>
      <c r="F278" s="21"/>
      <c r="G278" s="21"/>
      <c r="H278" s="21"/>
      <c r="I278" s="21"/>
      <c r="J278" s="21"/>
      <c r="K278" s="21"/>
      <c r="L278" s="21"/>
      <c r="M278" s="21"/>
      <c r="N278" s="21"/>
      <c r="O278" s="21"/>
      <c r="P278" s="21"/>
      <c r="Q278" s="21"/>
      <c r="R278" s="21"/>
      <c r="S278" s="21"/>
      <c r="T278" s="21"/>
      <c r="U278" s="21"/>
      <c r="V278" s="21"/>
    </row>
    <row r="279" spans="1:22">
      <c r="A279" s="340"/>
      <c r="B279" s="340"/>
      <c r="C279" s="340"/>
      <c r="D279" s="340"/>
      <c r="E279" s="21"/>
      <c r="F279" s="21"/>
      <c r="G279" s="21"/>
      <c r="H279" s="21"/>
      <c r="I279" s="21"/>
      <c r="J279" s="21"/>
      <c r="K279" s="21"/>
      <c r="L279" s="21"/>
      <c r="M279" s="21"/>
      <c r="N279" s="21"/>
      <c r="O279" s="21"/>
      <c r="P279" s="21"/>
      <c r="Q279" s="21"/>
      <c r="R279" s="21"/>
      <c r="S279" s="21"/>
      <c r="T279" s="21"/>
      <c r="U279" s="21"/>
      <c r="V279" s="21"/>
    </row>
    <row r="280" spans="1:22">
      <c r="A280" s="340"/>
      <c r="B280" s="340"/>
      <c r="C280" s="340"/>
      <c r="D280" s="340"/>
      <c r="E280" s="21"/>
      <c r="F280" s="21"/>
      <c r="G280" s="21"/>
      <c r="H280" s="21"/>
      <c r="I280" s="21"/>
      <c r="J280" s="21"/>
      <c r="K280" s="21"/>
      <c r="L280" s="21"/>
      <c r="M280" s="21"/>
      <c r="N280" s="21"/>
      <c r="O280" s="21"/>
      <c r="P280" s="21"/>
      <c r="Q280" s="21"/>
      <c r="R280" s="21"/>
      <c r="S280" s="21"/>
      <c r="T280" s="21"/>
      <c r="U280" s="21"/>
      <c r="V280" s="21"/>
    </row>
    <row r="281" spans="1:22">
      <c r="A281" s="340"/>
      <c r="B281" s="340"/>
      <c r="C281" s="340"/>
      <c r="D281" s="340"/>
      <c r="E281" s="21"/>
      <c r="F281" s="21"/>
      <c r="G281" s="21"/>
      <c r="H281" s="21"/>
      <c r="I281" s="21"/>
      <c r="J281" s="21"/>
      <c r="K281" s="21"/>
      <c r="L281" s="21"/>
      <c r="M281" s="21"/>
      <c r="N281" s="21"/>
      <c r="O281" s="21"/>
      <c r="P281" s="21"/>
      <c r="Q281" s="21"/>
      <c r="R281" s="21"/>
      <c r="S281" s="21"/>
      <c r="T281" s="21"/>
      <c r="U281" s="21"/>
      <c r="V281" s="21"/>
    </row>
    <row r="282" spans="1:22">
      <c r="A282" s="340"/>
      <c r="B282" s="340"/>
      <c r="C282" s="340"/>
      <c r="D282" s="340"/>
      <c r="E282" s="21"/>
      <c r="F282" s="21"/>
      <c r="G282" s="21"/>
      <c r="H282" s="21"/>
      <c r="I282" s="21"/>
      <c r="J282" s="21"/>
      <c r="K282" s="21"/>
      <c r="L282" s="21"/>
      <c r="M282" s="21"/>
      <c r="N282" s="21"/>
      <c r="O282" s="21"/>
      <c r="P282" s="21"/>
      <c r="Q282" s="21"/>
      <c r="R282" s="21"/>
      <c r="S282" s="21"/>
      <c r="T282" s="21"/>
      <c r="U282" s="21"/>
      <c r="V282" s="21"/>
    </row>
    <row r="283" spans="1:22">
      <c r="A283" s="340"/>
      <c r="B283" s="340"/>
      <c r="C283" s="340"/>
      <c r="D283" s="340"/>
      <c r="E283" s="21"/>
      <c r="F283" s="21"/>
      <c r="G283" s="21"/>
      <c r="H283" s="21"/>
      <c r="I283" s="21"/>
      <c r="J283" s="21"/>
      <c r="K283" s="21"/>
      <c r="L283" s="21"/>
      <c r="M283" s="21"/>
      <c r="N283" s="21"/>
      <c r="O283" s="21"/>
      <c r="P283" s="21"/>
      <c r="Q283" s="21"/>
      <c r="R283" s="21"/>
      <c r="S283" s="21"/>
      <c r="T283" s="21"/>
      <c r="U283" s="21"/>
      <c r="V283" s="21"/>
    </row>
    <row r="284" spans="1:22">
      <c r="A284" s="340"/>
      <c r="B284" s="340"/>
      <c r="C284" s="340"/>
      <c r="D284" s="340"/>
      <c r="E284" s="21"/>
      <c r="F284" s="21"/>
      <c r="G284" s="21"/>
      <c r="H284" s="21"/>
      <c r="I284" s="21"/>
      <c r="J284" s="21"/>
      <c r="K284" s="21"/>
      <c r="L284" s="21"/>
      <c r="M284" s="21"/>
      <c r="N284" s="21"/>
      <c r="O284" s="21"/>
      <c r="P284" s="21"/>
      <c r="Q284" s="21"/>
      <c r="R284" s="21"/>
      <c r="S284" s="21"/>
      <c r="T284" s="21"/>
      <c r="U284" s="21"/>
      <c r="V284" s="21"/>
    </row>
    <row r="285" spans="1:22">
      <c r="A285" s="340"/>
      <c r="B285" s="340"/>
      <c r="C285" s="340"/>
      <c r="D285" s="340"/>
      <c r="E285" s="21"/>
      <c r="F285" s="21"/>
      <c r="G285" s="21"/>
      <c r="H285" s="21"/>
      <c r="I285" s="21"/>
      <c r="J285" s="21"/>
      <c r="K285" s="21"/>
      <c r="L285" s="21"/>
      <c r="M285" s="21"/>
      <c r="N285" s="21"/>
      <c r="O285" s="21"/>
      <c r="P285" s="21"/>
      <c r="Q285" s="21"/>
      <c r="R285" s="21"/>
      <c r="S285" s="21"/>
      <c r="T285" s="21"/>
      <c r="U285" s="21"/>
      <c r="V285" s="21"/>
    </row>
    <row r="286" spans="1:22">
      <c r="A286" s="340"/>
      <c r="B286" s="340"/>
      <c r="C286" s="340"/>
      <c r="D286" s="340"/>
      <c r="E286" s="21"/>
      <c r="F286" s="21"/>
      <c r="G286" s="21"/>
      <c r="H286" s="21"/>
      <c r="I286" s="21"/>
      <c r="J286" s="21"/>
      <c r="K286" s="21"/>
      <c r="L286" s="21"/>
      <c r="M286" s="21"/>
      <c r="N286" s="21"/>
      <c r="O286" s="21"/>
      <c r="P286" s="21"/>
      <c r="Q286" s="21"/>
      <c r="R286" s="21"/>
      <c r="S286" s="21"/>
      <c r="T286" s="21"/>
      <c r="U286" s="21"/>
      <c r="V286" s="21"/>
    </row>
    <row r="287" spans="1:22">
      <c r="A287" s="340"/>
      <c r="B287" s="340"/>
      <c r="C287" s="340"/>
      <c r="D287" s="340"/>
      <c r="E287" s="21"/>
      <c r="F287" s="21"/>
      <c r="G287" s="21"/>
      <c r="H287" s="21"/>
      <c r="I287" s="21"/>
      <c r="J287" s="21"/>
      <c r="K287" s="21"/>
      <c r="L287" s="21"/>
      <c r="M287" s="21"/>
      <c r="N287" s="21"/>
      <c r="O287" s="21"/>
      <c r="P287" s="21"/>
      <c r="Q287" s="21"/>
      <c r="R287" s="21"/>
      <c r="S287" s="21"/>
      <c r="T287" s="21"/>
      <c r="U287" s="21"/>
      <c r="V287" s="21"/>
    </row>
    <row r="288" spans="1:22">
      <c r="A288" s="340"/>
      <c r="B288" s="340"/>
      <c r="C288" s="340"/>
      <c r="D288" s="340"/>
      <c r="E288" s="21"/>
      <c r="F288" s="21"/>
      <c r="G288" s="21"/>
      <c r="H288" s="21"/>
      <c r="I288" s="21"/>
      <c r="J288" s="21"/>
      <c r="K288" s="21"/>
      <c r="L288" s="21"/>
      <c r="M288" s="21"/>
      <c r="N288" s="21"/>
      <c r="O288" s="21"/>
      <c r="P288" s="21"/>
      <c r="Q288" s="21"/>
      <c r="R288" s="21"/>
      <c r="S288" s="21"/>
      <c r="T288" s="21"/>
      <c r="U288" s="21"/>
      <c r="V288" s="21"/>
    </row>
    <row r="289" spans="1:22">
      <c r="A289" s="340"/>
      <c r="B289" s="340"/>
      <c r="C289" s="340"/>
      <c r="D289" s="340"/>
      <c r="E289" s="21"/>
      <c r="F289" s="21"/>
      <c r="G289" s="21"/>
      <c r="H289" s="21"/>
      <c r="I289" s="21"/>
      <c r="J289" s="21"/>
      <c r="K289" s="21"/>
      <c r="L289" s="21"/>
      <c r="M289" s="21"/>
      <c r="N289" s="21"/>
      <c r="O289" s="21"/>
      <c r="P289" s="21"/>
      <c r="Q289" s="21"/>
      <c r="R289" s="21"/>
      <c r="S289" s="21"/>
      <c r="T289" s="21"/>
      <c r="U289" s="21"/>
      <c r="V289" s="21"/>
    </row>
    <row r="290" spans="1:22">
      <c r="A290" s="340"/>
      <c r="B290" s="340"/>
      <c r="C290" s="340"/>
      <c r="D290" s="340"/>
      <c r="E290" s="21"/>
      <c r="F290" s="21"/>
      <c r="G290" s="21"/>
      <c r="H290" s="21"/>
      <c r="I290" s="21"/>
      <c r="J290" s="21"/>
      <c r="K290" s="21"/>
      <c r="L290" s="21"/>
      <c r="M290" s="21"/>
      <c r="N290" s="21"/>
      <c r="O290" s="21"/>
      <c r="P290" s="21"/>
      <c r="Q290" s="21"/>
      <c r="R290" s="21"/>
      <c r="S290" s="21"/>
      <c r="T290" s="21"/>
      <c r="U290" s="21"/>
      <c r="V290" s="21"/>
    </row>
    <row r="291" spans="1:22">
      <c r="A291" s="340"/>
      <c r="B291" s="340"/>
      <c r="C291" s="340"/>
      <c r="D291" s="340"/>
      <c r="E291" s="21"/>
      <c r="F291" s="21"/>
      <c r="G291" s="21"/>
      <c r="H291" s="21"/>
      <c r="I291" s="21"/>
      <c r="J291" s="21"/>
      <c r="K291" s="21"/>
      <c r="L291" s="21"/>
      <c r="M291" s="21"/>
      <c r="N291" s="21"/>
      <c r="O291" s="21"/>
      <c r="P291" s="21"/>
      <c r="Q291" s="21"/>
      <c r="R291" s="21"/>
      <c r="S291" s="21"/>
      <c r="T291" s="21"/>
      <c r="U291" s="21"/>
      <c r="V291" s="21"/>
    </row>
    <row r="292" spans="1:22">
      <c r="A292" s="340"/>
      <c r="B292" s="340"/>
      <c r="C292" s="340"/>
      <c r="D292" s="340"/>
      <c r="E292" s="21"/>
      <c r="F292" s="21"/>
      <c r="G292" s="21"/>
      <c r="H292" s="21"/>
      <c r="I292" s="21"/>
      <c r="J292" s="21"/>
      <c r="K292" s="21"/>
      <c r="L292" s="21"/>
      <c r="M292" s="21"/>
      <c r="N292" s="21"/>
      <c r="O292" s="21"/>
      <c r="P292" s="21"/>
      <c r="Q292" s="21"/>
      <c r="R292" s="21"/>
      <c r="S292" s="21"/>
      <c r="T292" s="21"/>
      <c r="U292" s="21"/>
      <c r="V292" s="21"/>
    </row>
    <row r="293" spans="1:22">
      <c r="A293" s="340"/>
      <c r="B293" s="340"/>
      <c r="C293" s="340"/>
      <c r="D293" s="340"/>
      <c r="E293" s="21"/>
      <c r="F293" s="21"/>
      <c r="G293" s="21"/>
      <c r="H293" s="21"/>
      <c r="I293" s="21"/>
      <c r="J293" s="21"/>
      <c r="K293" s="21"/>
      <c r="L293" s="21"/>
      <c r="M293" s="21"/>
      <c r="N293" s="21"/>
      <c r="O293" s="21"/>
      <c r="P293" s="21"/>
      <c r="Q293" s="21"/>
      <c r="R293" s="21"/>
      <c r="S293" s="21"/>
      <c r="T293" s="21"/>
      <c r="U293" s="21"/>
      <c r="V293" s="21"/>
    </row>
    <row r="294" spans="1:22">
      <c r="A294" s="340"/>
      <c r="B294" s="340"/>
      <c r="C294" s="340"/>
      <c r="D294" s="340"/>
      <c r="E294" s="21"/>
      <c r="F294" s="21"/>
      <c r="G294" s="21"/>
      <c r="H294" s="21"/>
      <c r="I294" s="21"/>
      <c r="J294" s="21"/>
      <c r="K294" s="21"/>
      <c r="L294" s="21"/>
      <c r="M294" s="21"/>
      <c r="N294" s="21"/>
      <c r="O294" s="21"/>
      <c r="P294" s="21"/>
      <c r="Q294" s="21"/>
      <c r="R294" s="21"/>
      <c r="S294" s="21"/>
      <c r="T294" s="21"/>
      <c r="U294" s="21"/>
      <c r="V294" s="21"/>
    </row>
    <row r="295" spans="1:22">
      <c r="A295" s="340"/>
      <c r="B295" s="340"/>
      <c r="C295" s="340"/>
      <c r="D295" s="340"/>
      <c r="E295" s="21"/>
      <c r="F295" s="21"/>
      <c r="G295" s="21"/>
      <c r="H295" s="21"/>
      <c r="I295" s="21"/>
      <c r="J295" s="21"/>
      <c r="K295" s="21"/>
      <c r="L295" s="21"/>
      <c r="M295" s="21"/>
      <c r="N295" s="21"/>
      <c r="O295" s="21"/>
      <c r="P295" s="21"/>
      <c r="Q295" s="21"/>
      <c r="R295" s="21"/>
      <c r="S295" s="21"/>
      <c r="T295" s="21"/>
      <c r="U295" s="21"/>
      <c r="V295" s="21"/>
    </row>
    <row r="296" spans="1:22">
      <c r="A296" s="340"/>
      <c r="B296" s="340"/>
      <c r="C296" s="340"/>
      <c r="D296" s="340"/>
      <c r="E296" s="21"/>
      <c r="F296" s="21"/>
      <c r="G296" s="21"/>
      <c r="H296" s="21"/>
      <c r="I296" s="21"/>
      <c r="J296" s="21"/>
      <c r="K296" s="21"/>
      <c r="L296" s="21"/>
      <c r="M296" s="21"/>
      <c r="N296" s="21"/>
      <c r="O296" s="21"/>
      <c r="P296" s="21"/>
      <c r="Q296" s="21"/>
      <c r="R296" s="21"/>
      <c r="S296" s="21"/>
      <c r="T296" s="21"/>
      <c r="U296" s="21"/>
      <c r="V296" s="21"/>
    </row>
    <row r="297" spans="1:22">
      <c r="A297" s="340"/>
      <c r="B297" s="340"/>
      <c r="C297" s="340"/>
      <c r="D297" s="340"/>
      <c r="E297" s="21"/>
      <c r="F297" s="21"/>
      <c r="G297" s="21"/>
      <c r="H297" s="21"/>
      <c r="I297" s="21"/>
      <c r="J297" s="21"/>
      <c r="K297" s="21"/>
      <c r="L297" s="21"/>
      <c r="M297" s="21"/>
      <c r="N297" s="21"/>
      <c r="O297" s="21"/>
      <c r="P297" s="21"/>
      <c r="Q297" s="21"/>
      <c r="R297" s="21"/>
      <c r="S297" s="21"/>
      <c r="T297" s="21"/>
      <c r="U297" s="21"/>
      <c r="V297" s="21"/>
    </row>
    <row r="298" spans="1:22">
      <c r="A298" s="340"/>
      <c r="B298" s="340"/>
      <c r="C298" s="340"/>
      <c r="D298" s="340"/>
      <c r="E298" s="21"/>
      <c r="F298" s="21"/>
      <c r="G298" s="21"/>
      <c r="H298" s="21"/>
      <c r="I298" s="21"/>
      <c r="J298" s="21"/>
      <c r="K298" s="21"/>
      <c r="L298" s="21"/>
      <c r="M298" s="21"/>
      <c r="N298" s="21"/>
      <c r="O298" s="21"/>
      <c r="P298" s="21"/>
      <c r="Q298" s="21"/>
      <c r="R298" s="21"/>
      <c r="S298" s="21"/>
      <c r="T298" s="21"/>
      <c r="U298" s="21"/>
      <c r="V298" s="21"/>
    </row>
    <row r="299" spans="1:22">
      <c r="A299" s="340"/>
      <c r="B299" s="340"/>
      <c r="C299" s="340"/>
      <c r="D299" s="340"/>
      <c r="E299" s="21"/>
      <c r="F299" s="21"/>
      <c r="G299" s="21"/>
      <c r="H299" s="21"/>
      <c r="I299" s="21"/>
      <c r="J299" s="21"/>
      <c r="K299" s="21"/>
      <c r="L299" s="21"/>
      <c r="M299" s="21"/>
      <c r="N299" s="21"/>
      <c r="O299" s="21"/>
      <c r="P299" s="21"/>
      <c r="Q299" s="21"/>
      <c r="R299" s="21"/>
      <c r="S299" s="21"/>
      <c r="T299" s="21"/>
      <c r="U299" s="21"/>
      <c r="V299" s="21"/>
    </row>
    <row r="300" spans="1:22">
      <c r="A300" s="340"/>
      <c r="B300" s="340"/>
      <c r="C300" s="340"/>
      <c r="D300" s="340"/>
      <c r="E300" s="21"/>
      <c r="F300" s="21"/>
      <c r="G300" s="21"/>
      <c r="H300" s="21"/>
      <c r="I300" s="21"/>
      <c r="J300" s="21"/>
      <c r="K300" s="21"/>
      <c r="L300" s="21"/>
      <c r="M300" s="21"/>
      <c r="N300" s="21"/>
      <c r="O300" s="21"/>
      <c r="P300" s="21"/>
      <c r="Q300" s="21"/>
      <c r="R300" s="21"/>
      <c r="S300" s="21"/>
      <c r="T300" s="21"/>
      <c r="U300" s="21"/>
      <c r="V300" s="21"/>
    </row>
    <row r="301" spans="1:22">
      <c r="A301" s="340"/>
      <c r="B301" s="340"/>
      <c r="C301" s="340"/>
      <c r="D301" s="340"/>
      <c r="E301" s="21"/>
      <c r="F301" s="21"/>
      <c r="G301" s="21"/>
      <c r="H301" s="21"/>
      <c r="I301" s="21"/>
      <c r="J301" s="21"/>
      <c r="K301" s="21"/>
      <c r="L301" s="21"/>
      <c r="M301" s="21"/>
      <c r="N301" s="21"/>
      <c r="O301" s="21"/>
      <c r="P301" s="21"/>
      <c r="Q301" s="21"/>
      <c r="R301" s="21"/>
      <c r="S301" s="21"/>
      <c r="T301" s="21"/>
      <c r="U301" s="21"/>
      <c r="V301" s="21"/>
    </row>
    <row r="302" spans="1:22">
      <c r="A302" s="340"/>
      <c r="B302" s="340"/>
      <c r="C302" s="340"/>
      <c r="D302" s="340"/>
      <c r="E302" s="21"/>
      <c r="F302" s="21"/>
      <c r="G302" s="21"/>
      <c r="H302" s="21"/>
      <c r="I302" s="21"/>
      <c r="J302" s="21"/>
      <c r="K302" s="21"/>
      <c r="L302" s="21"/>
      <c r="M302" s="21"/>
      <c r="N302" s="21"/>
      <c r="O302" s="21"/>
      <c r="P302" s="21"/>
      <c r="Q302" s="21"/>
      <c r="R302" s="21"/>
      <c r="S302" s="21"/>
      <c r="T302" s="21"/>
      <c r="U302" s="21"/>
      <c r="V302" s="21"/>
    </row>
    <row r="303" spans="1:22">
      <c r="A303" s="340"/>
      <c r="B303" s="340"/>
      <c r="C303" s="340"/>
      <c r="D303" s="340"/>
      <c r="E303" s="21"/>
      <c r="F303" s="21"/>
      <c r="G303" s="21"/>
      <c r="H303" s="21"/>
      <c r="I303" s="21"/>
      <c r="J303" s="21"/>
      <c r="K303" s="21"/>
      <c r="L303" s="21"/>
      <c r="M303" s="21"/>
      <c r="N303" s="21"/>
      <c r="O303" s="21"/>
      <c r="P303" s="21"/>
      <c r="Q303" s="21"/>
      <c r="R303" s="21"/>
      <c r="S303" s="21"/>
      <c r="T303" s="21"/>
      <c r="U303" s="21"/>
      <c r="V303" s="21"/>
    </row>
    <row r="304" spans="1:22">
      <c r="A304" s="340"/>
      <c r="B304" s="340"/>
      <c r="C304" s="340"/>
      <c r="D304" s="340"/>
      <c r="E304" s="21"/>
      <c r="F304" s="21"/>
      <c r="G304" s="21"/>
      <c r="H304" s="21"/>
      <c r="I304" s="21"/>
      <c r="J304" s="21"/>
      <c r="K304" s="21"/>
      <c r="L304" s="21"/>
      <c r="M304" s="21"/>
      <c r="N304" s="21"/>
      <c r="O304" s="21"/>
      <c r="P304" s="21"/>
      <c r="Q304" s="21"/>
      <c r="R304" s="21"/>
      <c r="S304" s="21"/>
      <c r="T304" s="21"/>
      <c r="U304" s="21"/>
      <c r="V304" s="21"/>
    </row>
    <row r="305" spans="1:22">
      <c r="A305" s="340"/>
      <c r="B305" s="340"/>
      <c r="C305" s="340"/>
      <c r="D305" s="340"/>
      <c r="E305" s="21"/>
      <c r="F305" s="21"/>
      <c r="G305" s="21"/>
      <c r="H305" s="21"/>
      <c r="I305" s="21"/>
      <c r="J305" s="21"/>
      <c r="K305" s="21"/>
      <c r="L305" s="21"/>
      <c r="M305" s="21"/>
      <c r="N305" s="21"/>
      <c r="O305" s="21"/>
      <c r="P305" s="21"/>
      <c r="Q305" s="21"/>
      <c r="R305" s="21"/>
      <c r="S305" s="21"/>
      <c r="T305" s="21"/>
      <c r="U305" s="21"/>
      <c r="V305" s="21"/>
    </row>
    <row r="306" spans="1:22">
      <c r="A306" s="340"/>
      <c r="B306" s="340"/>
      <c r="C306" s="340"/>
      <c r="D306" s="340"/>
      <c r="E306" s="21"/>
      <c r="F306" s="21"/>
      <c r="G306" s="21"/>
      <c r="H306" s="21"/>
      <c r="I306" s="21"/>
      <c r="J306" s="21"/>
      <c r="K306" s="21"/>
      <c r="L306" s="21"/>
      <c r="M306" s="21"/>
      <c r="N306" s="21"/>
      <c r="O306" s="21"/>
      <c r="P306" s="21"/>
      <c r="Q306" s="21"/>
      <c r="R306" s="21"/>
      <c r="S306" s="21"/>
      <c r="T306" s="21"/>
      <c r="U306" s="21"/>
      <c r="V306" s="21"/>
    </row>
    <row r="307" spans="1:22">
      <c r="A307" s="340"/>
      <c r="B307" s="340"/>
      <c r="C307" s="340"/>
      <c r="D307" s="340"/>
      <c r="E307" s="21"/>
      <c r="F307" s="21"/>
      <c r="G307" s="21"/>
      <c r="H307" s="21"/>
      <c r="I307" s="21"/>
      <c r="J307" s="21"/>
      <c r="K307" s="21"/>
      <c r="L307" s="21"/>
      <c r="M307" s="21"/>
      <c r="N307" s="21"/>
      <c r="O307" s="21"/>
      <c r="P307" s="21"/>
      <c r="Q307" s="21"/>
      <c r="R307" s="21"/>
      <c r="S307" s="21"/>
      <c r="T307" s="21"/>
      <c r="U307" s="21"/>
      <c r="V307" s="21"/>
    </row>
    <row r="308" spans="1:22">
      <c r="A308" s="340"/>
      <c r="B308" s="340"/>
      <c r="C308" s="340"/>
      <c r="D308" s="340"/>
      <c r="E308" s="21"/>
      <c r="F308" s="21"/>
      <c r="G308" s="21"/>
      <c r="H308" s="21"/>
      <c r="I308" s="21"/>
      <c r="J308" s="21"/>
      <c r="K308" s="21"/>
      <c r="L308" s="21"/>
      <c r="M308" s="21"/>
      <c r="N308" s="21"/>
      <c r="O308" s="21"/>
      <c r="P308" s="21"/>
      <c r="Q308" s="21"/>
      <c r="R308" s="21"/>
      <c r="S308" s="21"/>
      <c r="T308" s="21"/>
      <c r="U308" s="21"/>
      <c r="V308" s="21"/>
    </row>
    <row r="309" spans="1:22">
      <c r="A309" s="340"/>
      <c r="B309" s="340"/>
      <c r="C309" s="340"/>
      <c r="D309" s="340"/>
      <c r="E309" s="21"/>
      <c r="F309" s="21"/>
      <c r="G309" s="21"/>
      <c r="H309" s="21"/>
      <c r="I309" s="21"/>
      <c r="J309" s="21"/>
      <c r="K309" s="21"/>
      <c r="L309" s="21"/>
      <c r="M309" s="21"/>
      <c r="N309" s="21"/>
      <c r="O309" s="21"/>
      <c r="P309" s="21"/>
      <c r="Q309" s="21"/>
      <c r="R309" s="21"/>
      <c r="S309" s="21"/>
      <c r="T309" s="21"/>
      <c r="U309" s="21"/>
      <c r="V309" s="21"/>
    </row>
    <row r="310" spans="1:22">
      <c r="A310" s="340"/>
      <c r="B310" s="340"/>
      <c r="C310" s="340"/>
      <c r="D310" s="340"/>
      <c r="E310" s="21"/>
      <c r="F310" s="21"/>
      <c r="G310" s="21"/>
      <c r="H310" s="21"/>
      <c r="I310" s="21"/>
      <c r="J310" s="21"/>
      <c r="K310" s="21"/>
      <c r="L310" s="21"/>
      <c r="M310" s="21"/>
      <c r="N310" s="21"/>
      <c r="O310" s="21"/>
      <c r="P310" s="21"/>
      <c r="Q310" s="21"/>
      <c r="R310" s="21"/>
      <c r="S310" s="21"/>
      <c r="T310" s="21"/>
      <c r="U310" s="21"/>
      <c r="V310" s="21"/>
    </row>
    <row r="311" spans="1:22">
      <c r="A311" s="340"/>
      <c r="B311" s="340"/>
      <c r="C311" s="340"/>
      <c r="D311" s="340"/>
      <c r="E311" s="21"/>
      <c r="F311" s="21"/>
      <c r="G311" s="21"/>
      <c r="H311" s="21"/>
      <c r="I311" s="21"/>
      <c r="J311" s="21"/>
      <c r="K311" s="21"/>
      <c r="L311" s="21"/>
      <c r="M311" s="21"/>
      <c r="N311" s="21"/>
      <c r="O311" s="21"/>
      <c r="P311" s="21"/>
      <c r="Q311" s="21"/>
      <c r="R311" s="21"/>
      <c r="S311" s="21"/>
      <c r="T311" s="21"/>
      <c r="U311" s="21"/>
      <c r="V311" s="21"/>
    </row>
    <row r="312" spans="1:22">
      <c r="A312" s="340"/>
      <c r="B312" s="340"/>
      <c r="C312" s="340"/>
      <c r="D312" s="340"/>
      <c r="E312" s="21"/>
      <c r="F312" s="21"/>
      <c r="G312" s="21"/>
      <c r="H312" s="21"/>
      <c r="I312" s="21"/>
      <c r="J312" s="21"/>
      <c r="K312" s="21"/>
      <c r="L312" s="21"/>
      <c r="M312" s="21"/>
      <c r="N312" s="21"/>
      <c r="O312" s="21"/>
      <c r="P312" s="21"/>
      <c r="Q312" s="21"/>
      <c r="R312" s="21"/>
      <c r="S312" s="21"/>
      <c r="T312" s="21"/>
      <c r="U312" s="21"/>
      <c r="V312" s="21"/>
    </row>
    <row r="313" spans="1:22">
      <c r="A313" s="340"/>
      <c r="B313" s="340"/>
      <c r="C313" s="340"/>
      <c r="D313" s="340"/>
      <c r="E313" s="21"/>
      <c r="F313" s="21"/>
      <c r="G313" s="21"/>
      <c r="H313" s="21"/>
      <c r="I313" s="21"/>
      <c r="J313" s="21"/>
      <c r="K313" s="21"/>
      <c r="L313" s="21"/>
      <c r="M313" s="21"/>
      <c r="N313" s="21"/>
      <c r="O313" s="21"/>
      <c r="P313" s="21"/>
      <c r="Q313" s="21"/>
      <c r="R313" s="21"/>
      <c r="S313" s="21"/>
      <c r="T313" s="21"/>
      <c r="U313" s="21"/>
      <c r="V313" s="21"/>
    </row>
    <row r="314" spans="1:22">
      <c r="A314" s="340"/>
      <c r="B314" s="340"/>
      <c r="C314" s="340"/>
      <c r="D314" s="340"/>
      <c r="E314" s="21"/>
      <c r="F314" s="21"/>
      <c r="G314" s="21"/>
      <c r="H314" s="21"/>
      <c r="I314" s="21"/>
      <c r="J314" s="21"/>
      <c r="K314" s="21"/>
      <c r="L314" s="21"/>
      <c r="M314" s="21"/>
      <c r="N314" s="21"/>
      <c r="O314" s="21"/>
      <c r="P314" s="21"/>
      <c r="Q314" s="21"/>
      <c r="R314" s="21"/>
      <c r="S314" s="21"/>
      <c r="T314" s="21"/>
      <c r="U314" s="21"/>
      <c r="V314" s="21"/>
    </row>
    <row r="315" spans="1:22">
      <c r="A315" s="340"/>
      <c r="B315" s="340"/>
      <c r="C315" s="340"/>
      <c r="D315" s="340"/>
      <c r="E315" s="21"/>
      <c r="F315" s="21"/>
      <c r="G315" s="21"/>
      <c r="H315" s="21"/>
      <c r="I315" s="21"/>
      <c r="J315" s="21"/>
      <c r="K315" s="21"/>
      <c r="L315" s="21"/>
      <c r="M315" s="21"/>
      <c r="N315" s="21"/>
      <c r="O315" s="21"/>
      <c r="P315" s="21"/>
      <c r="Q315" s="21"/>
      <c r="R315" s="21"/>
      <c r="S315" s="21"/>
      <c r="T315" s="21"/>
      <c r="U315" s="21"/>
      <c r="V315" s="21"/>
    </row>
    <row r="316" spans="1:22">
      <c r="A316" s="340"/>
      <c r="B316" s="340"/>
      <c r="C316" s="340"/>
      <c r="D316" s="340"/>
      <c r="E316" s="21"/>
      <c r="F316" s="21"/>
      <c r="G316" s="21"/>
      <c r="H316" s="21"/>
      <c r="I316" s="21"/>
      <c r="J316" s="21"/>
      <c r="K316" s="21"/>
      <c r="L316" s="21"/>
      <c r="M316" s="21"/>
      <c r="N316" s="21"/>
      <c r="O316" s="21"/>
      <c r="P316" s="21"/>
      <c r="Q316" s="21"/>
      <c r="R316" s="21"/>
      <c r="S316" s="21"/>
      <c r="T316" s="21"/>
      <c r="U316" s="21"/>
      <c r="V316" s="21"/>
    </row>
    <row r="317" spans="1:22">
      <c r="A317" s="340"/>
      <c r="B317" s="340"/>
      <c r="C317" s="340"/>
      <c r="D317" s="340"/>
      <c r="E317" s="21"/>
      <c r="F317" s="21"/>
      <c r="G317" s="21"/>
      <c r="H317" s="21"/>
      <c r="I317" s="21"/>
      <c r="J317" s="21"/>
      <c r="K317" s="21"/>
      <c r="L317" s="21"/>
      <c r="M317" s="21"/>
      <c r="N317" s="21"/>
      <c r="O317" s="21"/>
      <c r="P317" s="21"/>
      <c r="Q317" s="21"/>
      <c r="R317" s="21"/>
      <c r="S317" s="21"/>
      <c r="T317" s="21"/>
      <c r="U317" s="21"/>
      <c r="V317" s="21"/>
    </row>
    <row r="318" spans="1:22">
      <c r="A318" s="340"/>
      <c r="B318" s="340"/>
      <c r="C318" s="340"/>
      <c r="D318" s="340"/>
      <c r="E318" s="21"/>
      <c r="F318" s="21"/>
      <c r="G318" s="21"/>
      <c r="H318" s="21"/>
      <c r="I318" s="21"/>
      <c r="J318" s="21"/>
      <c r="K318" s="21"/>
      <c r="L318" s="21"/>
      <c r="M318" s="21"/>
      <c r="N318" s="21"/>
      <c r="O318" s="21"/>
      <c r="P318" s="21"/>
      <c r="Q318" s="21"/>
      <c r="R318" s="21"/>
      <c r="S318" s="21"/>
      <c r="T318" s="21"/>
      <c r="U318" s="21"/>
      <c r="V318" s="21"/>
    </row>
    <row r="319" spans="1:22">
      <c r="A319" s="340"/>
      <c r="B319" s="340"/>
      <c r="C319" s="340"/>
      <c r="D319" s="340"/>
      <c r="E319" s="21"/>
      <c r="F319" s="21"/>
      <c r="G319" s="21"/>
      <c r="H319" s="21"/>
      <c r="I319" s="21"/>
      <c r="J319" s="21"/>
      <c r="K319" s="21"/>
      <c r="L319" s="21"/>
      <c r="M319" s="21"/>
      <c r="N319" s="21"/>
      <c r="O319" s="21"/>
      <c r="P319" s="21"/>
      <c r="Q319" s="21"/>
      <c r="R319" s="21"/>
      <c r="S319" s="21"/>
      <c r="T319" s="21"/>
      <c r="U319" s="21"/>
      <c r="V319" s="21"/>
    </row>
    <row r="320" spans="1:22">
      <c r="A320" s="340"/>
      <c r="B320" s="340"/>
      <c r="C320" s="340"/>
      <c r="D320" s="340"/>
      <c r="E320" s="21"/>
      <c r="F320" s="21"/>
      <c r="G320" s="21"/>
      <c r="H320" s="21"/>
      <c r="I320" s="21"/>
      <c r="J320" s="21"/>
      <c r="K320" s="21"/>
      <c r="L320" s="21"/>
      <c r="M320" s="21"/>
      <c r="N320" s="21"/>
      <c r="O320" s="21"/>
      <c r="P320" s="21"/>
      <c r="Q320" s="21"/>
      <c r="R320" s="21"/>
      <c r="S320" s="21"/>
      <c r="T320" s="21"/>
      <c r="U320" s="21"/>
      <c r="V320" s="21"/>
    </row>
    <row r="321" spans="1:22">
      <c r="A321" s="340"/>
      <c r="B321" s="340"/>
      <c r="C321" s="340"/>
      <c r="D321" s="340"/>
      <c r="E321" s="21"/>
      <c r="F321" s="21"/>
      <c r="G321" s="21"/>
      <c r="H321" s="21"/>
      <c r="I321" s="21"/>
      <c r="J321" s="21"/>
      <c r="K321" s="21"/>
      <c r="L321" s="21"/>
      <c r="M321" s="21"/>
      <c r="N321" s="21"/>
      <c r="O321" s="21"/>
      <c r="P321" s="21"/>
      <c r="Q321" s="21"/>
      <c r="R321" s="21"/>
      <c r="S321" s="21"/>
      <c r="T321" s="21"/>
      <c r="U321" s="21"/>
      <c r="V321" s="21"/>
    </row>
    <row r="322" spans="1:22">
      <c r="A322" s="340"/>
      <c r="B322" s="340"/>
      <c r="C322" s="340"/>
      <c r="D322" s="340"/>
      <c r="E322" s="21"/>
      <c r="F322" s="21"/>
      <c r="G322" s="21"/>
      <c r="H322" s="21"/>
      <c r="I322" s="21"/>
      <c r="J322" s="21"/>
      <c r="K322" s="21"/>
      <c r="L322" s="21"/>
      <c r="M322" s="21"/>
      <c r="N322" s="21"/>
      <c r="O322" s="21"/>
      <c r="P322" s="21"/>
      <c r="Q322" s="21"/>
      <c r="R322" s="21"/>
      <c r="S322" s="21"/>
      <c r="T322" s="21"/>
      <c r="U322" s="21"/>
      <c r="V322" s="21"/>
    </row>
    <row r="323" spans="1:22">
      <c r="A323" s="340"/>
      <c r="B323" s="340"/>
      <c r="C323" s="340"/>
      <c r="D323" s="340"/>
      <c r="E323" s="21"/>
      <c r="F323" s="21"/>
      <c r="G323" s="21"/>
      <c r="H323" s="21"/>
      <c r="I323" s="21"/>
      <c r="J323" s="21"/>
      <c r="K323" s="21"/>
      <c r="L323" s="21"/>
      <c r="M323" s="21"/>
      <c r="N323" s="21"/>
      <c r="O323" s="21"/>
      <c r="P323" s="21"/>
      <c r="Q323" s="21"/>
      <c r="R323" s="21"/>
      <c r="S323" s="21"/>
      <c r="T323" s="21"/>
      <c r="U323" s="21"/>
      <c r="V323" s="21"/>
    </row>
    <row r="324" spans="1:22">
      <c r="A324" s="340"/>
      <c r="B324" s="340"/>
      <c r="C324" s="340"/>
      <c r="D324" s="340"/>
      <c r="E324" s="21"/>
      <c r="F324" s="21"/>
      <c r="G324" s="21"/>
      <c r="H324" s="21"/>
      <c r="I324" s="21"/>
      <c r="J324" s="21"/>
      <c r="K324" s="21"/>
      <c r="L324" s="21"/>
      <c r="M324" s="21"/>
      <c r="N324" s="21"/>
      <c r="O324" s="21"/>
      <c r="P324" s="21"/>
      <c r="Q324" s="21"/>
      <c r="R324" s="21"/>
      <c r="S324" s="21"/>
      <c r="T324" s="21"/>
      <c r="U324" s="21"/>
      <c r="V324" s="21"/>
    </row>
    <row r="325" spans="1:22">
      <c r="A325" s="340"/>
      <c r="B325" s="340"/>
      <c r="C325" s="340"/>
      <c r="D325" s="340"/>
      <c r="E325" s="21"/>
      <c r="F325" s="21"/>
      <c r="G325" s="21"/>
      <c r="H325" s="21"/>
      <c r="I325" s="21"/>
      <c r="J325" s="21"/>
      <c r="K325" s="21"/>
      <c r="L325" s="21"/>
      <c r="M325" s="21"/>
      <c r="N325" s="21"/>
      <c r="O325" s="21"/>
      <c r="P325" s="21"/>
      <c r="Q325" s="21"/>
      <c r="R325" s="21"/>
      <c r="S325" s="21"/>
      <c r="T325" s="21"/>
      <c r="U325" s="21"/>
      <c r="V325" s="21"/>
    </row>
    <row r="326" spans="1:22">
      <c r="A326" s="340"/>
      <c r="B326" s="340"/>
      <c r="C326" s="340"/>
      <c r="D326" s="340"/>
      <c r="E326" s="21"/>
      <c r="F326" s="21"/>
      <c r="G326" s="21"/>
      <c r="H326" s="21"/>
      <c r="I326" s="21"/>
      <c r="J326" s="21"/>
      <c r="K326" s="21"/>
      <c r="L326" s="21"/>
      <c r="M326" s="21"/>
      <c r="N326" s="21"/>
      <c r="O326" s="21"/>
      <c r="P326" s="21"/>
      <c r="Q326" s="21"/>
      <c r="R326" s="21"/>
      <c r="S326" s="21"/>
      <c r="T326" s="21"/>
      <c r="U326" s="21"/>
      <c r="V326" s="21"/>
    </row>
    <row r="327" spans="1:22">
      <c r="A327" s="340"/>
      <c r="B327" s="340"/>
      <c r="C327" s="340"/>
      <c r="D327" s="340"/>
      <c r="E327" s="21"/>
      <c r="F327" s="21"/>
      <c r="G327" s="21"/>
      <c r="H327" s="21"/>
      <c r="I327" s="21"/>
      <c r="J327" s="21"/>
      <c r="K327" s="21"/>
      <c r="L327" s="21"/>
      <c r="M327" s="21"/>
      <c r="N327" s="21"/>
      <c r="O327" s="21"/>
      <c r="P327" s="21"/>
      <c r="Q327" s="21"/>
      <c r="R327" s="21"/>
      <c r="S327" s="21"/>
      <c r="T327" s="21"/>
      <c r="U327" s="21"/>
      <c r="V327" s="21"/>
    </row>
    <row r="328" spans="1:22">
      <c r="A328" s="340"/>
      <c r="B328" s="340"/>
      <c r="C328" s="340"/>
      <c r="D328" s="340"/>
      <c r="E328" s="21"/>
      <c r="F328" s="21"/>
      <c r="G328" s="21"/>
      <c r="H328" s="21"/>
      <c r="I328" s="21"/>
      <c r="J328" s="21"/>
      <c r="K328" s="21"/>
      <c r="L328" s="21"/>
      <c r="M328" s="21"/>
      <c r="N328" s="21"/>
      <c r="O328" s="21"/>
      <c r="P328" s="21"/>
      <c r="Q328" s="21"/>
      <c r="R328" s="21"/>
      <c r="S328" s="21"/>
      <c r="T328" s="21"/>
      <c r="U328" s="21"/>
      <c r="V328" s="21"/>
    </row>
    <row r="329" spans="1:22">
      <c r="A329" s="340"/>
      <c r="B329" s="340"/>
      <c r="C329" s="340"/>
      <c r="D329" s="340"/>
      <c r="E329" s="21"/>
      <c r="F329" s="21"/>
      <c r="G329" s="21"/>
      <c r="H329" s="21"/>
      <c r="I329" s="21"/>
      <c r="J329" s="21"/>
      <c r="K329" s="21"/>
      <c r="L329" s="21"/>
      <c r="M329" s="21"/>
      <c r="N329" s="21"/>
      <c r="O329" s="21"/>
      <c r="P329" s="21"/>
      <c r="Q329" s="21"/>
      <c r="R329" s="21"/>
      <c r="S329" s="21"/>
      <c r="T329" s="21"/>
      <c r="U329" s="21"/>
      <c r="V329" s="21"/>
    </row>
    <row r="330" spans="1:22">
      <c r="A330" s="340"/>
      <c r="B330" s="340"/>
      <c r="C330" s="340"/>
      <c r="D330" s="340"/>
      <c r="E330" s="21"/>
      <c r="F330" s="21"/>
      <c r="G330" s="21"/>
      <c r="H330" s="21"/>
      <c r="I330" s="21"/>
      <c r="J330" s="21"/>
      <c r="K330" s="21"/>
      <c r="L330" s="21"/>
      <c r="M330" s="21"/>
      <c r="N330" s="21"/>
      <c r="O330" s="21"/>
      <c r="P330" s="21"/>
      <c r="Q330" s="21"/>
      <c r="R330" s="21"/>
      <c r="S330" s="21"/>
      <c r="T330" s="21"/>
      <c r="U330" s="21"/>
      <c r="V330" s="21"/>
    </row>
    <row r="331" spans="1:22">
      <c r="A331" s="340"/>
      <c r="B331" s="340"/>
      <c r="C331" s="340"/>
      <c r="D331" s="340"/>
      <c r="E331" s="21"/>
      <c r="F331" s="21"/>
      <c r="G331" s="21"/>
      <c r="H331" s="21"/>
      <c r="I331" s="21"/>
      <c r="J331" s="21"/>
      <c r="K331" s="21"/>
      <c r="L331" s="21"/>
      <c r="M331" s="21"/>
      <c r="N331" s="21"/>
      <c r="O331" s="21"/>
      <c r="P331" s="21"/>
      <c r="Q331" s="21"/>
      <c r="R331" s="21"/>
      <c r="S331" s="21"/>
      <c r="T331" s="21"/>
      <c r="U331" s="21"/>
      <c r="V331" s="21"/>
    </row>
    <row r="332" spans="1:22">
      <c r="A332" s="340"/>
      <c r="B332" s="340"/>
      <c r="C332" s="340"/>
      <c r="D332" s="340"/>
      <c r="E332" s="21"/>
      <c r="F332" s="21"/>
      <c r="G332" s="21"/>
      <c r="H332" s="21"/>
      <c r="I332" s="21"/>
      <c r="J332" s="21"/>
      <c r="K332" s="21"/>
      <c r="L332" s="21"/>
      <c r="M332" s="21"/>
      <c r="N332" s="21"/>
      <c r="O332" s="21"/>
      <c r="P332" s="21"/>
      <c r="Q332" s="21"/>
      <c r="R332" s="21"/>
      <c r="S332" s="21"/>
      <c r="T332" s="21"/>
      <c r="U332" s="21"/>
      <c r="V332" s="21"/>
    </row>
    <row r="333" spans="1:22">
      <c r="A333" s="340"/>
      <c r="B333" s="340"/>
      <c r="C333" s="340"/>
      <c r="D333" s="340"/>
      <c r="E333" s="21"/>
      <c r="F333" s="21"/>
      <c r="G333" s="21"/>
      <c r="H333" s="21"/>
      <c r="I333" s="21"/>
      <c r="J333" s="21"/>
      <c r="K333" s="21"/>
      <c r="L333" s="21"/>
      <c r="M333" s="21"/>
      <c r="N333" s="21"/>
      <c r="O333" s="21"/>
      <c r="P333" s="21"/>
      <c r="Q333" s="21"/>
      <c r="R333" s="21"/>
      <c r="S333" s="21"/>
      <c r="T333" s="21"/>
      <c r="U333" s="21"/>
      <c r="V333" s="21"/>
    </row>
    <row r="334" spans="1:22">
      <c r="A334" s="340"/>
      <c r="B334" s="340"/>
      <c r="C334" s="340"/>
      <c r="D334" s="340"/>
      <c r="E334" s="21"/>
      <c r="F334" s="21"/>
      <c r="G334" s="21"/>
      <c r="H334" s="21"/>
      <c r="I334" s="21"/>
      <c r="J334" s="21"/>
      <c r="K334" s="21"/>
      <c r="L334" s="21"/>
      <c r="M334" s="21"/>
      <c r="N334" s="21"/>
      <c r="O334" s="21"/>
      <c r="P334" s="21"/>
      <c r="Q334" s="21"/>
      <c r="R334" s="21"/>
      <c r="S334" s="21"/>
      <c r="T334" s="21"/>
      <c r="U334" s="21"/>
      <c r="V334" s="21"/>
    </row>
    <row r="335" spans="1:22">
      <c r="A335" s="340"/>
      <c r="B335" s="340"/>
      <c r="C335" s="340"/>
      <c r="D335" s="340"/>
      <c r="E335" s="21"/>
      <c r="F335" s="21"/>
      <c r="G335" s="21"/>
      <c r="H335" s="21"/>
      <c r="I335" s="21"/>
      <c r="J335" s="21"/>
      <c r="K335" s="21"/>
      <c r="L335" s="21"/>
      <c r="M335" s="21"/>
      <c r="N335" s="21"/>
      <c r="O335" s="21"/>
      <c r="P335" s="21"/>
      <c r="Q335" s="21"/>
      <c r="R335" s="21"/>
      <c r="S335" s="21"/>
      <c r="T335" s="21"/>
      <c r="U335" s="21"/>
      <c r="V335" s="21"/>
    </row>
    <row r="336" spans="1:22">
      <c r="A336" s="340"/>
      <c r="B336" s="340"/>
      <c r="C336" s="340"/>
      <c r="D336" s="340"/>
      <c r="E336" s="21"/>
      <c r="F336" s="21"/>
      <c r="G336" s="21"/>
      <c r="H336" s="21"/>
      <c r="I336" s="21"/>
      <c r="J336" s="21"/>
      <c r="K336" s="21"/>
      <c r="L336" s="21"/>
      <c r="M336" s="21"/>
      <c r="N336" s="21"/>
      <c r="O336" s="21"/>
      <c r="P336" s="21"/>
      <c r="Q336" s="21"/>
      <c r="R336" s="21"/>
      <c r="S336" s="21"/>
      <c r="T336" s="21"/>
      <c r="U336" s="21"/>
      <c r="V336" s="21"/>
    </row>
    <row r="337" spans="1:22">
      <c r="A337" s="340"/>
      <c r="B337" s="340"/>
      <c r="C337" s="340"/>
      <c r="D337" s="340"/>
      <c r="E337" s="21"/>
      <c r="F337" s="21"/>
      <c r="G337" s="21"/>
      <c r="H337" s="21"/>
      <c r="I337" s="21"/>
      <c r="J337" s="21"/>
      <c r="K337" s="21"/>
      <c r="L337" s="21"/>
      <c r="M337" s="21"/>
      <c r="N337" s="21"/>
      <c r="O337" s="21"/>
      <c r="P337" s="21"/>
      <c r="Q337" s="21"/>
      <c r="R337" s="21"/>
      <c r="S337" s="21"/>
      <c r="T337" s="21"/>
      <c r="U337" s="21"/>
      <c r="V337" s="21"/>
    </row>
    <row r="338" spans="1:22">
      <c r="A338" s="340"/>
      <c r="B338" s="340"/>
      <c r="C338" s="340"/>
      <c r="D338" s="340"/>
      <c r="E338" s="21"/>
      <c r="F338" s="21"/>
      <c r="G338" s="21"/>
      <c r="H338" s="21"/>
      <c r="I338" s="21"/>
      <c r="J338" s="21"/>
      <c r="K338" s="21"/>
      <c r="L338" s="21"/>
      <c r="M338" s="21"/>
      <c r="N338" s="21"/>
      <c r="O338" s="21"/>
      <c r="P338" s="21"/>
      <c r="Q338" s="21"/>
      <c r="R338" s="21"/>
      <c r="S338" s="21"/>
      <c r="T338" s="21"/>
      <c r="U338" s="21"/>
      <c r="V338" s="21"/>
    </row>
  </sheetData>
  <mergeCells count="11">
    <mergeCell ref="A24:C24"/>
    <mergeCell ref="A39:C3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sheetPr codeName="Лист10">
    <tabColor rgb="FF92D050"/>
    <pageSetUpPr fitToPage="1"/>
  </sheetPr>
  <dimension ref="A1:AG79"/>
  <sheetViews>
    <sheetView view="pageBreakPreview" zoomScale="55" zoomScaleNormal="70" zoomScaleSheetLayoutView="55" workbookViewId="0">
      <selection activeCell="E20" sqref="E20:E21"/>
    </sheetView>
  </sheetViews>
  <sheetFormatPr defaultRowHeight="15.75"/>
  <cols>
    <col min="1" max="1" width="9.140625" style="50"/>
    <col min="2" max="2" width="57.85546875" style="50" customWidth="1"/>
    <col min="3" max="3" width="13" style="50" customWidth="1"/>
    <col min="4" max="4" width="19.28515625" style="50" customWidth="1"/>
    <col min="5" max="5" width="20.42578125" style="50" customWidth="1"/>
    <col min="6" max="6" width="9.7109375" style="50" customWidth="1"/>
    <col min="7" max="8" width="8.42578125" style="50" customWidth="1"/>
    <col min="9" max="9" width="9.7109375" style="50" customWidth="1"/>
    <col min="10" max="10" width="9.28515625" style="50" customWidth="1"/>
    <col min="11" max="11" width="7.7109375" style="50" customWidth="1"/>
    <col min="12" max="12" width="8.7109375" style="50" customWidth="1"/>
    <col min="13" max="13" width="8" style="50" customWidth="1"/>
    <col min="14" max="14" width="8.7109375" style="50" customWidth="1"/>
    <col min="15" max="15" width="6.140625" style="50" customWidth="1"/>
    <col min="16" max="16" width="8.42578125" style="50" customWidth="1"/>
    <col min="17" max="17" width="8.140625" style="50" customWidth="1"/>
    <col min="18" max="18" width="9.42578125" style="50" customWidth="1"/>
    <col min="19" max="19" width="6.140625" style="50" customWidth="1"/>
    <col min="20" max="20" width="8.7109375" style="50" customWidth="1"/>
    <col min="21" max="21" width="7.140625" style="50" customWidth="1"/>
    <col min="22" max="22" width="9.85546875" style="50" customWidth="1"/>
    <col min="23" max="23" width="6.140625" style="50" customWidth="1"/>
    <col min="24" max="24" width="8.7109375" style="50" customWidth="1"/>
    <col min="25" max="25" width="7.42578125" style="50" customWidth="1"/>
    <col min="26" max="26" width="13.140625" style="50" customWidth="1"/>
    <col min="27" max="27" width="14.7109375" style="50" customWidth="1"/>
    <col min="28" max="30" width="0" style="50" hidden="1" customWidth="1"/>
    <col min="31" max="16384" width="9.140625" style="50"/>
  </cols>
  <sheetData>
    <row r="1" spans="1:27" ht="18.75">
      <c r="A1" s="51"/>
      <c r="B1" s="51"/>
      <c r="C1" s="51"/>
      <c r="D1" s="51"/>
      <c r="E1" s="51"/>
      <c r="F1" s="51"/>
      <c r="G1" s="51"/>
      <c r="H1" s="51"/>
      <c r="I1" s="51"/>
      <c r="AA1" s="36" t="s">
        <v>64</v>
      </c>
    </row>
    <row r="2" spans="1:27" ht="18.75">
      <c r="A2" s="51"/>
      <c r="B2" s="51"/>
      <c r="C2" s="51"/>
      <c r="D2" s="51"/>
      <c r="E2" s="51"/>
      <c r="F2" s="51"/>
      <c r="G2" s="51"/>
      <c r="H2" s="51"/>
      <c r="I2" s="51"/>
      <c r="AA2" s="13" t="s">
        <v>6</v>
      </c>
    </row>
    <row r="3" spans="1:27" ht="18.75">
      <c r="A3" s="51"/>
      <c r="B3" s="51"/>
      <c r="C3" s="51"/>
      <c r="D3" s="51"/>
      <c r="E3" s="51"/>
      <c r="F3" s="51"/>
      <c r="G3" s="51"/>
      <c r="H3" s="51"/>
      <c r="I3" s="51"/>
      <c r="AA3" s="13" t="s">
        <v>63</v>
      </c>
    </row>
    <row r="4" spans="1:27" ht="18.75" customHeight="1">
      <c r="A4" s="359" t="str">
        <f>'6.1. Паспорт сетевой график'!A5:L5</f>
        <v>Год раскрытия информации: 2025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row>
    <row r="5" spans="1:27" ht="18.75">
      <c r="A5" s="51"/>
      <c r="B5" s="51"/>
      <c r="C5" s="51"/>
      <c r="D5" s="51"/>
      <c r="E5" s="51"/>
      <c r="F5" s="51"/>
      <c r="G5" s="51"/>
      <c r="H5" s="51"/>
      <c r="I5" s="51"/>
      <c r="AA5" s="13"/>
    </row>
    <row r="6" spans="1:27" ht="18.75">
      <c r="A6" s="366" t="s">
        <v>5</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row>
    <row r="7" spans="1:27" ht="18.75">
      <c r="A7" s="108"/>
      <c r="B7" s="108"/>
      <c r="C7" s="108"/>
      <c r="D7" s="108"/>
      <c r="E7" s="108"/>
      <c r="F7" s="108"/>
      <c r="G7" s="108"/>
      <c r="H7" s="108"/>
      <c r="I7" s="108"/>
      <c r="J7" s="65"/>
      <c r="K7" s="65"/>
      <c r="L7" s="65"/>
      <c r="M7" s="65"/>
      <c r="N7" s="65"/>
      <c r="O7" s="65"/>
      <c r="P7" s="65"/>
      <c r="Q7" s="65"/>
      <c r="R7" s="65"/>
      <c r="S7" s="65"/>
      <c r="T7" s="65"/>
      <c r="U7" s="65"/>
      <c r="V7" s="65"/>
      <c r="W7" s="65"/>
      <c r="X7" s="65"/>
      <c r="Y7" s="65"/>
      <c r="Z7" s="65"/>
      <c r="AA7" s="65"/>
    </row>
    <row r="8" spans="1:27" ht="18.75">
      <c r="A8" s="367" t="s">
        <v>540</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row>
    <row r="9" spans="1:27" ht="18.75" customHeight="1">
      <c r="A9" s="365" t="s">
        <v>4</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row>
    <row r="10" spans="1:27" ht="18.75">
      <c r="A10" s="108"/>
      <c r="B10" s="108"/>
      <c r="C10" s="108"/>
      <c r="D10" s="108"/>
      <c r="E10" s="108"/>
      <c r="F10" s="108"/>
      <c r="G10" s="108"/>
      <c r="H10" s="108"/>
      <c r="I10" s="108"/>
      <c r="J10" s="65"/>
      <c r="K10" s="65"/>
      <c r="L10" s="65"/>
      <c r="M10" s="65"/>
      <c r="N10" s="65"/>
      <c r="O10" s="65"/>
      <c r="P10" s="65"/>
      <c r="Q10" s="65"/>
      <c r="R10" s="65"/>
      <c r="S10" s="65"/>
      <c r="T10" s="65"/>
      <c r="U10" s="65"/>
      <c r="V10" s="65"/>
      <c r="W10" s="65"/>
      <c r="X10" s="65"/>
      <c r="Y10" s="65"/>
      <c r="Z10" s="65"/>
      <c r="AA10" s="65"/>
    </row>
    <row r="11" spans="1:27" ht="20.25">
      <c r="A11" s="398" t="str">
        <f>'6.1. Паспорт сетевой график'!A12:L12</f>
        <v>J_LENOKTZD32</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row>
    <row r="12" spans="1:27">
      <c r="A12" s="365" t="s">
        <v>3</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row>
    <row r="13" spans="1:27" ht="16.5" customHeight="1">
      <c r="A13" s="9"/>
      <c r="B13" s="9"/>
      <c r="C13" s="9"/>
      <c r="D13" s="9"/>
      <c r="E13" s="9"/>
      <c r="F13" s="9"/>
      <c r="G13" s="9"/>
      <c r="H13" s="9"/>
      <c r="I13" s="9"/>
      <c r="J13" s="64"/>
      <c r="K13" s="64"/>
      <c r="L13" s="64"/>
      <c r="M13" s="64"/>
      <c r="N13" s="64"/>
      <c r="O13" s="64"/>
      <c r="P13" s="64"/>
      <c r="Q13" s="64"/>
      <c r="R13" s="64"/>
      <c r="S13" s="64"/>
      <c r="T13" s="64"/>
      <c r="U13" s="64"/>
      <c r="V13" s="64"/>
      <c r="W13" s="64"/>
      <c r="X13" s="64"/>
      <c r="Y13" s="64"/>
      <c r="Z13" s="64"/>
      <c r="AA13" s="64"/>
    </row>
    <row r="14" spans="1:27" ht="54" customHeight="1">
      <c r="A14" s="399" t="str">
        <f>'6.1. Паспорт сетевой график'!A15:L15</f>
        <v>Техническое перевооружение КТП и ВЛ-0,4 кВ ст.Верево, замена КТП 400кВА на КТП 400кВА киоскового типа, замена ВЛ-10кВ провода АС-35 на СИП-3 50мм2 длиной 50 метров, замена ВЛ-0,4кВ провода АС-35 на СИП 4х50 длиной 3 км,, по адресу: Ленинградская область, станция Верево</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row>
    <row r="15" spans="1:27" ht="15.75" customHeight="1">
      <c r="A15" s="365" t="s">
        <v>2</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row>
    <row r="16" spans="1:27">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row>
    <row r="17" spans="1:33">
      <c r="A17" s="51"/>
      <c r="J17" s="51"/>
      <c r="K17" s="51"/>
      <c r="L17" s="51"/>
      <c r="M17" s="51"/>
      <c r="N17" s="51"/>
      <c r="O17" s="51"/>
      <c r="P17" s="51"/>
      <c r="Q17" s="51"/>
      <c r="R17" s="51"/>
      <c r="S17" s="51"/>
      <c r="T17" s="51"/>
      <c r="U17" s="51"/>
      <c r="V17" s="51"/>
      <c r="W17" s="51"/>
      <c r="X17" s="51"/>
      <c r="Y17" s="51"/>
      <c r="Z17" s="51"/>
    </row>
    <row r="18" spans="1:33">
      <c r="A18" s="438" t="s">
        <v>332</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row>
    <row r="19" spans="1:33">
      <c r="A19" s="51"/>
      <c r="B19" s="51"/>
      <c r="C19" s="51"/>
      <c r="D19" s="51"/>
      <c r="E19" s="51"/>
      <c r="F19" s="51"/>
      <c r="G19" s="51"/>
      <c r="H19" s="51"/>
      <c r="I19" s="51"/>
      <c r="J19" s="51"/>
      <c r="K19" s="51"/>
      <c r="L19" s="51"/>
      <c r="M19" s="51"/>
      <c r="N19" s="51"/>
      <c r="O19" s="51"/>
      <c r="P19" s="51"/>
      <c r="Q19" s="51"/>
      <c r="R19" s="51"/>
      <c r="S19" s="51"/>
      <c r="T19" s="51"/>
      <c r="U19" s="51"/>
      <c r="V19" s="51"/>
      <c r="W19" s="51"/>
      <c r="X19" s="51"/>
      <c r="Y19" s="51"/>
      <c r="Z19" s="51"/>
    </row>
    <row r="20" spans="1:33" s="51" customFormat="1" ht="33" customHeight="1">
      <c r="A20" s="431" t="s">
        <v>170</v>
      </c>
      <c r="B20" s="431" t="s">
        <v>169</v>
      </c>
      <c r="C20" s="418" t="s">
        <v>168</v>
      </c>
      <c r="D20" s="418"/>
      <c r="E20" s="439" t="s">
        <v>167</v>
      </c>
      <c r="F20" s="433" t="s">
        <v>547</v>
      </c>
      <c r="G20" s="434"/>
      <c r="H20" s="434"/>
      <c r="I20" s="434"/>
      <c r="J20" s="433" t="s">
        <v>535</v>
      </c>
      <c r="K20" s="434"/>
      <c r="L20" s="434"/>
      <c r="M20" s="434"/>
      <c r="N20" s="433" t="s">
        <v>536</v>
      </c>
      <c r="O20" s="434"/>
      <c r="P20" s="434"/>
      <c r="Q20" s="434"/>
      <c r="R20" s="433" t="s">
        <v>537</v>
      </c>
      <c r="S20" s="434"/>
      <c r="T20" s="434"/>
      <c r="U20" s="434"/>
      <c r="V20" s="433" t="s">
        <v>538</v>
      </c>
      <c r="W20" s="434"/>
      <c r="X20" s="434"/>
      <c r="Y20" s="434"/>
      <c r="Z20" s="441" t="s">
        <v>166</v>
      </c>
      <c r="AA20" s="442"/>
      <c r="AB20" s="322"/>
      <c r="AC20" s="322"/>
      <c r="AD20" s="322"/>
    </row>
    <row r="21" spans="1:33" s="51" customFormat="1" ht="99.75" customHeight="1">
      <c r="A21" s="432"/>
      <c r="B21" s="432"/>
      <c r="C21" s="418"/>
      <c r="D21" s="418"/>
      <c r="E21" s="440"/>
      <c r="F21" s="418" t="s">
        <v>0</v>
      </c>
      <c r="G21" s="418"/>
      <c r="H21" s="418" t="s">
        <v>164</v>
      </c>
      <c r="I21" s="418"/>
      <c r="J21" s="418" t="s">
        <v>0</v>
      </c>
      <c r="K21" s="418"/>
      <c r="L21" s="418" t="s">
        <v>164</v>
      </c>
      <c r="M21" s="418"/>
      <c r="N21" s="418" t="s">
        <v>0</v>
      </c>
      <c r="O21" s="418"/>
      <c r="P21" s="418" t="s">
        <v>164</v>
      </c>
      <c r="Q21" s="418"/>
      <c r="R21" s="418" t="s">
        <v>0</v>
      </c>
      <c r="S21" s="418"/>
      <c r="T21" s="418" t="s">
        <v>164</v>
      </c>
      <c r="U21" s="418"/>
      <c r="V21" s="418" t="s">
        <v>0</v>
      </c>
      <c r="W21" s="418"/>
      <c r="X21" s="418" t="s">
        <v>164</v>
      </c>
      <c r="Y21" s="418"/>
      <c r="Z21" s="443"/>
      <c r="AA21" s="444"/>
    </row>
    <row r="22" spans="1:33" s="51" customFormat="1" ht="89.25" customHeight="1">
      <c r="A22" s="425"/>
      <c r="B22" s="425"/>
      <c r="C22" s="349" t="s">
        <v>0</v>
      </c>
      <c r="D22" s="349" t="s">
        <v>164</v>
      </c>
      <c r="E22" s="349" t="s">
        <v>542</v>
      </c>
      <c r="F22" s="63" t="s">
        <v>316</v>
      </c>
      <c r="G22" s="63" t="s">
        <v>317</v>
      </c>
      <c r="H22" s="63" t="s">
        <v>316</v>
      </c>
      <c r="I22" s="63" t="s">
        <v>317</v>
      </c>
      <c r="J22" s="63" t="s">
        <v>316</v>
      </c>
      <c r="K22" s="63" t="s">
        <v>317</v>
      </c>
      <c r="L22" s="63" t="s">
        <v>316</v>
      </c>
      <c r="M22" s="63" t="s">
        <v>317</v>
      </c>
      <c r="N22" s="63" t="s">
        <v>316</v>
      </c>
      <c r="O22" s="63" t="s">
        <v>317</v>
      </c>
      <c r="P22" s="63" t="s">
        <v>316</v>
      </c>
      <c r="Q22" s="63" t="s">
        <v>317</v>
      </c>
      <c r="R22" s="63" t="s">
        <v>316</v>
      </c>
      <c r="S22" s="63" t="s">
        <v>317</v>
      </c>
      <c r="T22" s="63" t="s">
        <v>316</v>
      </c>
      <c r="U22" s="63" t="s">
        <v>317</v>
      </c>
      <c r="V22" s="63" t="s">
        <v>316</v>
      </c>
      <c r="W22" s="63" t="s">
        <v>317</v>
      </c>
      <c r="X22" s="63" t="s">
        <v>316</v>
      </c>
      <c r="Y22" s="63" t="s">
        <v>317</v>
      </c>
      <c r="Z22" s="349" t="s">
        <v>165</v>
      </c>
      <c r="AA22" s="349" t="s">
        <v>164</v>
      </c>
    </row>
    <row r="23" spans="1:33" s="51" customFormat="1" ht="19.5" customHeight="1">
      <c r="A23" s="348">
        <v>1</v>
      </c>
      <c r="B23" s="348">
        <v>2</v>
      </c>
      <c r="C23" s="348">
        <v>3</v>
      </c>
      <c r="D23" s="348">
        <v>4</v>
      </c>
      <c r="E23" s="348">
        <v>5</v>
      </c>
      <c r="F23" s="348">
        <v>6</v>
      </c>
      <c r="G23" s="348">
        <v>7</v>
      </c>
      <c r="H23" s="348">
        <v>8</v>
      </c>
      <c r="I23" s="348">
        <v>9</v>
      </c>
      <c r="J23" s="348">
        <v>10</v>
      </c>
      <c r="K23" s="348">
        <v>11</v>
      </c>
      <c r="L23" s="348">
        <v>12</v>
      </c>
      <c r="M23" s="348">
        <v>13</v>
      </c>
      <c r="N23" s="348">
        <v>14</v>
      </c>
      <c r="O23" s="348">
        <v>15</v>
      </c>
      <c r="P23" s="348">
        <v>16</v>
      </c>
      <c r="Q23" s="348">
        <v>17</v>
      </c>
      <c r="R23" s="348">
        <v>18</v>
      </c>
      <c r="S23" s="348">
        <v>19</v>
      </c>
      <c r="T23" s="348">
        <v>20</v>
      </c>
      <c r="U23" s="348">
        <v>21</v>
      </c>
      <c r="V23" s="348">
        <v>22</v>
      </c>
      <c r="W23" s="348">
        <v>23</v>
      </c>
      <c r="X23" s="348">
        <v>24</v>
      </c>
      <c r="Y23" s="348">
        <v>25</v>
      </c>
      <c r="Z23" s="348">
        <v>26</v>
      </c>
      <c r="AA23" s="348">
        <v>27</v>
      </c>
    </row>
    <row r="24" spans="1:33" s="51" customFormat="1" ht="47.25" customHeight="1">
      <c r="A24" s="61">
        <v>1</v>
      </c>
      <c r="B24" s="60" t="s">
        <v>163</v>
      </c>
      <c r="C24" s="317">
        <f>Z24</f>
        <v>30.603000000000002</v>
      </c>
      <c r="D24" s="317">
        <f>AA24</f>
        <v>15.766</v>
      </c>
      <c r="E24" s="317">
        <f>AA24</f>
        <v>15.766</v>
      </c>
      <c r="F24" s="317">
        <v>0</v>
      </c>
      <c r="G24" s="350" t="s">
        <v>363</v>
      </c>
      <c r="H24" s="317">
        <v>0</v>
      </c>
      <c r="I24" s="350" t="s">
        <v>363</v>
      </c>
      <c r="J24" s="317">
        <v>0</v>
      </c>
      <c r="K24" s="350" t="s">
        <v>363</v>
      </c>
      <c r="L24" s="317">
        <v>0</v>
      </c>
      <c r="M24" s="350" t="s">
        <v>363</v>
      </c>
      <c r="N24" s="317">
        <v>0</v>
      </c>
      <c r="O24" s="350" t="s">
        <v>363</v>
      </c>
      <c r="P24" s="317">
        <v>0</v>
      </c>
      <c r="Q24" s="350" t="s">
        <v>363</v>
      </c>
      <c r="R24" s="317">
        <v>2.16</v>
      </c>
      <c r="S24" s="350">
        <v>4</v>
      </c>
      <c r="T24" s="317">
        <v>2.3980000000000001</v>
      </c>
      <c r="U24" s="350">
        <v>4</v>
      </c>
      <c r="V24" s="317">
        <f>V27+V29</f>
        <v>28.443000000000001</v>
      </c>
      <c r="W24" s="350" t="s">
        <v>363</v>
      </c>
      <c r="X24" s="317">
        <v>13.368</v>
      </c>
      <c r="Y24" s="350">
        <v>4</v>
      </c>
      <c r="Z24" s="317">
        <f>F24+J24+N24+R24+V24</f>
        <v>30.603000000000002</v>
      </c>
      <c r="AA24" s="317">
        <f>H24+L24+P24+T24+X24</f>
        <v>15.766</v>
      </c>
      <c r="AB24" s="317">
        <f t="shared" ref="AB24:AD24" si="0">L24+P24+T24+X24</f>
        <v>15.766</v>
      </c>
      <c r="AC24" s="317" t="e">
        <f t="shared" si="0"/>
        <v>#VALUE!</v>
      </c>
      <c r="AD24" s="317">
        <f t="shared" si="0"/>
        <v>61.206000000000003</v>
      </c>
      <c r="AE24" s="323"/>
    </row>
    <row r="25" spans="1:33" s="51" customFormat="1" ht="24" customHeight="1">
      <c r="A25" s="59" t="s">
        <v>162</v>
      </c>
      <c r="B25" s="39" t="s">
        <v>161</v>
      </c>
      <c r="C25" s="318">
        <f t="shared" ref="C25:C29" si="1">Z25</f>
        <v>0</v>
      </c>
      <c r="D25" s="318">
        <f t="shared" ref="D25:D29" si="2">AA25</f>
        <v>0</v>
      </c>
      <c r="E25" s="318">
        <f t="shared" ref="E25:E29" si="3">AA25</f>
        <v>0</v>
      </c>
      <c r="F25" s="318">
        <v>0</v>
      </c>
      <c r="G25" s="316" t="s">
        <v>363</v>
      </c>
      <c r="H25" s="318">
        <v>0</v>
      </c>
      <c r="I25" s="316" t="s">
        <v>363</v>
      </c>
      <c r="J25" s="318">
        <v>0</v>
      </c>
      <c r="K25" s="316" t="s">
        <v>363</v>
      </c>
      <c r="L25" s="318">
        <v>0</v>
      </c>
      <c r="M25" s="316" t="s">
        <v>363</v>
      </c>
      <c r="N25" s="318">
        <v>0</v>
      </c>
      <c r="O25" s="316" t="s">
        <v>363</v>
      </c>
      <c r="P25" s="318">
        <v>0</v>
      </c>
      <c r="Q25" s="316" t="s">
        <v>363</v>
      </c>
      <c r="R25" s="318">
        <v>0</v>
      </c>
      <c r="S25" s="316" t="s">
        <v>363</v>
      </c>
      <c r="T25" s="318">
        <v>0</v>
      </c>
      <c r="U25" s="316" t="s">
        <v>363</v>
      </c>
      <c r="V25" s="318">
        <v>0</v>
      </c>
      <c r="W25" s="316" t="s">
        <v>363</v>
      </c>
      <c r="X25" s="318">
        <v>0</v>
      </c>
      <c r="Y25" s="316" t="s">
        <v>363</v>
      </c>
      <c r="Z25" s="318">
        <f t="shared" ref="Z25:Z29" si="4">F25+J25+N25+R25+V25</f>
        <v>0</v>
      </c>
      <c r="AA25" s="318">
        <f t="shared" ref="AA25:AA29" si="5">H25+L25+P25+T25+X25</f>
        <v>0</v>
      </c>
    </row>
    <row r="26" spans="1:33" s="51" customFormat="1">
      <c r="A26" s="59" t="s">
        <v>160</v>
      </c>
      <c r="B26" s="39" t="s">
        <v>159</v>
      </c>
      <c r="C26" s="318">
        <f t="shared" si="1"/>
        <v>0</v>
      </c>
      <c r="D26" s="318">
        <f t="shared" si="2"/>
        <v>0</v>
      </c>
      <c r="E26" s="318">
        <f t="shared" si="3"/>
        <v>0</v>
      </c>
      <c r="F26" s="318">
        <v>0</v>
      </c>
      <c r="G26" s="316" t="s">
        <v>363</v>
      </c>
      <c r="H26" s="318">
        <v>0</v>
      </c>
      <c r="I26" s="316" t="s">
        <v>363</v>
      </c>
      <c r="J26" s="318">
        <v>0</v>
      </c>
      <c r="K26" s="316" t="s">
        <v>363</v>
      </c>
      <c r="L26" s="318">
        <v>0</v>
      </c>
      <c r="M26" s="316" t="s">
        <v>363</v>
      </c>
      <c r="N26" s="318">
        <v>0</v>
      </c>
      <c r="O26" s="316" t="s">
        <v>363</v>
      </c>
      <c r="P26" s="318">
        <v>0</v>
      </c>
      <c r="Q26" s="316" t="s">
        <v>363</v>
      </c>
      <c r="R26" s="318">
        <v>0</v>
      </c>
      <c r="S26" s="316" t="s">
        <v>363</v>
      </c>
      <c r="T26" s="318">
        <v>0</v>
      </c>
      <c r="U26" s="316" t="s">
        <v>363</v>
      </c>
      <c r="V26" s="318">
        <v>0</v>
      </c>
      <c r="W26" s="316" t="s">
        <v>363</v>
      </c>
      <c r="X26" s="318">
        <v>0</v>
      </c>
      <c r="Y26" s="316" t="s">
        <v>363</v>
      </c>
      <c r="Z26" s="318">
        <f t="shared" si="4"/>
        <v>0</v>
      </c>
      <c r="AA26" s="318">
        <f t="shared" si="5"/>
        <v>0</v>
      </c>
    </row>
    <row r="27" spans="1:33" s="51" customFormat="1" ht="31.5">
      <c r="A27" s="59" t="s">
        <v>158</v>
      </c>
      <c r="B27" s="39" t="s">
        <v>273</v>
      </c>
      <c r="C27" s="318">
        <f t="shared" si="1"/>
        <v>29.053000000000001</v>
      </c>
      <c r="D27" s="318">
        <f t="shared" si="2"/>
        <v>13.368</v>
      </c>
      <c r="E27" s="318">
        <f t="shared" si="3"/>
        <v>13.368</v>
      </c>
      <c r="F27" s="318">
        <v>0</v>
      </c>
      <c r="G27" s="316" t="s">
        <v>363</v>
      </c>
      <c r="H27" s="318">
        <v>0</v>
      </c>
      <c r="I27" s="316" t="s">
        <v>363</v>
      </c>
      <c r="J27" s="318">
        <v>0</v>
      </c>
      <c r="K27" s="316" t="s">
        <v>363</v>
      </c>
      <c r="L27" s="318">
        <v>0</v>
      </c>
      <c r="M27" s="316" t="s">
        <v>363</v>
      </c>
      <c r="N27" s="318">
        <v>0</v>
      </c>
      <c r="O27" s="316" t="s">
        <v>363</v>
      </c>
      <c r="P27" s="318">
        <v>0</v>
      </c>
      <c r="Q27" s="316" t="s">
        <v>363</v>
      </c>
      <c r="R27" s="318">
        <v>2.16</v>
      </c>
      <c r="S27" s="316">
        <v>4</v>
      </c>
      <c r="T27" s="318">
        <v>0</v>
      </c>
      <c r="U27" s="316" t="s">
        <v>363</v>
      </c>
      <c r="V27" s="318">
        <v>26.893000000000001</v>
      </c>
      <c r="W27" s="316">
        <v>4</v>
      </c>
      <c r="X27" s="318">
        <v>13.368</v>
      </c>
      <c r="Y27" s="316" t="s">
        <v>363</v>
      </c>
      <c r="Z27" s="318">
        <f t="shared" si="4"/>
        <v>29.053000000000001</v>
      </c>
      <c r="AA27" s="318">
        <f t="shared" si="5"/>
        <v>13.368</v>
      </c>
    </row>
    <row r="28" spans="1:33" s="51" customFormat="1">
      <c r="A28" s="59" t="s">
        <v>157</v>
      </c>
      <c r="B28" s="39" t="s">
        <v>156</v>
      </c>
      <c r="C28" s="318">
        <f t="shared" si="1"/>
        <v>0</v>
      </c>
      <c r="D28" s="318">
        <f t="shared" si="2"/>
        <v>0</v>
      </c>
      <c r="E28" s="318">
        <f t="shared" si="3"/>
        <v>0</v>
      </c>
      <c r="F28" s="318">
        <v>0</v>
      </c>
      <c r="G28" s="316" t="s">
        <v>363</v>
      </c>
      <c r="H28" s="318">
        <v>0</v>
      </c>
      <c r="I28" s="316" t="s">
        <v>363</v>
      </c>
      <c r="J28" s="318">
        <v>0</v>
      </c>
      <c r="K28" s="316" t="s">
        <v>363</v>
      </c>
      <c r="L28" s="318">
        <v>0</v>
      </c>
      <c r="M28" s="316" t="s">
        <v>363</v>
      </c>
      <c r="N28" s="318">
        <v>0</v>
      </c>
      <c r="O28" s="316" t="s">
        <v>363</v>
      </c>
      <c r="P28" s="318">
        <v>0</v>
      </c>
      <c r="Q28" s="316" t="s">
        <v>363</v>
      </c>
      <c r="R28" s="318">
        <v>0</v>
      </c>
      <c r="S28" s="316" t="s">
        <v>363</v>
      </c>
      <c r="T28" s="318">
        <v>0</v>
      </c>
      <c r="U28" s="316" t="s">
        <v>363</v>
      </c>
      <c r="V28" s="318">
        <v>0</v>
      </c>
      <c r="W28" s="316" t="s">
        <v>363</v>
      </c>
      <c r="X28" s="318">
        <v>0</v>
      </c>
      <c r="Y28" s="316" t="s">
        <v>363</v>
      </c>
      <c r="Z28" s="318">
        <f t="shared" si="4"/>
        <v>0</v>
      </c>
      <c r="AA28" s="318">
        <f t="shared" si="5"/>
        <v>0</v>
      </c>
    </row>
    <row r="29" spans="1:33" s="51" customFormat="1">
      <c r="A29" s="59" t="s">
        <v>155</v>
      </c>
      <c r="B29" s="62" t="s">
        <v>154</v>
      </c>
      <c r="C29" s="318">
        <f t="shared" si="1"/>
        <v>1.55</v>
      </c>
      <c r="D29" s="318">
        <f t="shared" si="2"/>
        <v>2.3980000000000001</v>
      </c>
      <c r="E29" s="318">
        <f t="shared" si="3"/>
        <v>2.3980000000000001</v>
      </c>
      <c r="F29" s="318">
        <v>0</v>
      </c>
      <c r="G29" s="316" t="s">
        <v>363</v>
      </c>
      <c r="H29" s="318">
        <v>0</v>
      </c>
      <c r="I29" s="316" t="s">
        <v>363</v>
      </c>
      <c r="J29" s="318">
        <v>0</v>
      </c>
      <c r="K29" s="316" t="s">
        <v>363</v>
      </c>
      <c r="L29" s="318">
        <v>0</v>
      </c>
      <c r="M29" s="316" t="s">
        <v>363</v>
      </c>
      <c r="N29" s="318">
        <v>0</v>
      </c>
      <c r="O29" s="316" t="s">
        <v>363</v>
      </c>
      <c r="P29" s="318">
        <v>0</v>
      </c>
      <c r="Q29" s="316" t="s">
        <v>363</v>
      </c>
      <c r="R29" s="318">
        <v>0</v>
      </c>
      <c r="S29" s="316" t="s">
        <v>363</v>
      </c>
      <c r="T29" s="318">
        <v>2.3980000000000001</v>
      </c>
      <c r="U29" s="316">
        <v>4</v>
      </c>
      <c r="V29" s="318">
        <v>1.55</v>
      </c>
      <c r="W29" s="316">
        <v>4</v>
      </c>
      <c r="X29" s="318">
        <v>0</v>
      </c>
      <c r="Y29" s="316" t="s">
        <v>363</v>
      </c>
      <c r="Z29" s="318">
        <f t="shared" si="4"/>
        <v>1.55</v>
      </c>
      <c r="AA29" s="318">
        <f t="shared" si="5"/>
        <v>2.3980000000000001</v>
      </c>
      <c r="AG29" s="323"/>
    </row>
    <row r="30" spans="1:33" s="51" customFormat="1" ht="47.25">
      <c r="A30" s="61" t="s">
        <v>59</v>
      </c>
      <c r="B30" s="60" t="s">
        <v>153</v>
      </c>
      <c r="C30" s="317">
        <f>Z30</f>
        <v>25.503</v>
      </c>
      <c r="D30" s="317">
        <f>E30</f>
        <v>13.138</v>
      </c>
      <c r="E30" s="317">
        <f>AA30</f>
        <v>13.138</v>
      </c>
      <c r="F30" s="317">
        <v>0</v>
      </c>
      <c r="G30" s="317" t="s">
        <v>363</v>
      </c>
      <c r="H30" s="317">
        <v>0</v>
      </c>
      <c r="I30" s="316" t="s">
        <v>363</v>
      </c>
      <c r="J30" s="317">
        <v>0</v>
      </c>
      <c r="K30" s="317" t="s">
        <v>363</v>
      </c>
      <c r="L30" s="317">
        <v>0</v>
      </c>
      <c r="M30" s="316" t="s">
        <v>363</v>
      </c>
      <c r="N30" s="317">
        <v>0</v>
      </c>
      <c r="O30" s="317" t="s">
        <v>363</v>
      </c>
      <c r="P30" s="317">
        <v>0</v>
      </c>
      <c r="Q30" s="316" t="s">
        <v>363</v>
      </c>
      <c r="R30" s="317">
        <v>1.8</v>
      </c>
      <c r="S30" s="316">
        <v>4</v>
      </c>
      <c r="T30" s="317">
        <v>1.998</v>
      </c>
      <c r="U30" s="316">
        <v>4</v>
      </c>
      <c r="V30" s="317">
        <v>23.702999999999999</v>
      </c>
      <c r="W30" s="316">
        <v>4</v>
      </c>
      <c r="X30" s="317">
        <v>11.14</v>
      </c>
      <c r="Y30" s="316">
        <v>4</v>
      </c>
      <c r="Z30" s="317">
        <f>F30+J30+N30+R30+V30</f>
        <v>25.503</v>
      </c>
      <c r="AA30" s="318">
        <f>H30+L30+P30+T30+X30</f>
        <v>13.138</v>
      </c>
    </row>
    <row r="31" spans="1:33" s="51" customFormat="1">
      <c r="A31" s="61" t="s">
        <v>152</v>
      </c>
      <c r="B31" s="39" t="s">
        <v>151</v>
      </c>
      <c r="C31" s="318">
        <f t="shared" ref="C31:C34" si="6">Z31</f>
        <v>1.8</v>
      </c>
      <c r="D31" s="318">
        <f>E31</f>
        <v>1.998</v>
      </c>
      <c r="E31" s="318">
        <f t="shared" ref="E31:E34" si="7">AA31</f>
        <v>1.998</v>
      </c>
      <c r="F31" s="318">
        <v>0</v>
      </c>
      <c r="G31" s="318" t="s">
        <v>363</v>
      </c>
      <c r="H31" s="318">
        <v>0</v>
      </c>
      <c r="I31" s="316" t="s">
        <v>363</v>
      </c>
      <c r="J31" s="318">
        <v>0</v>
      </c>
      <c r="K31" s="318" t="s">
        <v>363</v>
      </c>
      <c r="L31" s="318">
        <v>0</v>
      </c>
      <c r="M31" s="316" t="s">
        <v>363</v>
      </c>
      <c r="N31" s="318">
        <v>0</v>
      </c>
      <c r="O31" s="318" t="s">
        <v>363</v>
      </c>
      <c r="P31" s="318">
        <v>0</v>
      </c>
      <c r="Q31" s="316" t="s">
        <v>363</v>
      </c>
      <c r="R31" s="318">
        <v>1.8</v>
      </c>
      <c r="S31" s="316">
        <v>4</v>
      </c>
      <c r="T31" s="318">
        <v>1.998</v>
      </c>
      <c r="U31" s="316">
        <v>4</v>
      </c>
      <c r="V31" s="318">
        <v>0</v>
      </c>
      <c r="W31" s="316" t="s">
        <v>363</v>
      </c>
      <c r="X31" s="318">
        <v>0</v>
      </c>
      <c r="Y31" s="316" t="s">
        <v>363</v>
      </c>
      <c r="Z31" s="318">
        <f t="shared" ref="Z31:Z34" si="8">F31+J31+N31+R31+V31</f>
        <v>1.8</v>
      </c>
      <c r="AA31" s="318">
        <f t="shared" ref="AA31:AA34" si="9">H31+L31+P31+T31+X31</f>
        <v>1.998</v>
      </c>
    </row>
    <row r="32" spans="1:33" s="51" customFormat="1" ht="31.5">
      <c r="A32" s="61" t="s">
        <v>150</v>
      </c>
      <c r="B32" s="39" t="s">
        <v>149</v>
      </c>
      <c r="C32" s="318">
        <f t="shared" si="6"/>
        <v>23.702999999999999</v>
      </c>
      <c r="D32" s="318">
        <f t="shared" ref="D32:D34" si="10">E32</f>
        <v>11.14</v>
      </c>
      <c r="E32" s="318">
        <f t="shared" si="7"/>
        <v>11.14</v>
      </c>
      <c r="F32" s="318">
        <v>0</v>
      </c>
      <c r="G32" s="318" t="s">
        <v>363</v>
      </c>
      <c r="H32" s="318">
        <v>0</v>
      </c>
      <c r="I32" s="316" t="s">
        <v>363</v>
      </c>
      <c r="J32" s="318">
        <v>0</v>
      </c>
      <c r="K32" s="318" t="s">
        <v>363</v>
      </c>
      <c r="L32" s="318">
        <v>0</v>
      </c>
      <c r="M32" s="316" t="s">
        <v>363</v>
      </c>
      <c r="N32" s="318">
        <v>0</v>
      </c>
      <c r="O32" s="318" t="s">
        <v>363</v>
      </c>
      <c r="P32" s="318">
        <v>0</v>
      </c>
      <c r="Q32" s="316" t="s">
        <v>363</v>
      </c>
      <c r="R32" s="318">
        <v>0</v>
      </c>
      <c r="S32" s="316" t="s">
        <v>363</v>
      </c>
      <c r="T32" s="318">
        <v>0</v>
      </c>
      <c r="U32" s="316" t="s">
        <v>363</v>
      </c>
      <c r="V32" s="318">
        <v>23.702999999999999</v>
      </c>
      <c r="W32" s="316">
        <v>4</v>
      </c>
      <c r="X32" s="318">
        <v>11.14</v>
      </c>
      <c r="Y32" s="316">
        <v>4</v>
      </c>
      <c r="Z32" s="318">
        <f t="shared" si="8"/>
        <v>23.702999999999999</v>
      </c>
      <c r="AA32" s="318">
        <f t="shared" si="9"/>
        <v>11.14</v>
      </c>
    </row>
    <row r="33" spans="1:27" s="51" customFormat="1">
      <c r="A33" s="61" t="s">
        <v>148</v>
      </c>
      <c r="B33" s="39" t="s">
        <v>147</v>
      </c>
      <c r="C33" s="318">
        <f t="shared" si="6"/>
        <v>0</v>
      </c>
      <c r="D33" s="318">
        <f t="shared" si="10"/>
        <v>0</v>
      </c>
      <c r="E33" s="318">
        <f t="shared" si="7"/>
        <v>0</v>
      </c>
      <c r="F33" s="318">
        <v>0</v>
      </c>
      <c r="G33" s="318" t="s">
        <v>363</v>
      </c>
      <c r="H33" s="318">
        <v>0</v>
      </c>
      <c r="I33" s="316" t="s">
        <v>363</v>
      </c>
      <c r="J33" s="318">
        <v>0</v>
      </c>
      <c r="K33" s="318" t="s">
        <v>363</v>
      </c>
      <c r="L33" s="318">
        <v>0</v>
      </c>
      <c r="M33" s="316" t="s">
        <v>363</v>
      </c>
      <c r="N33" s="318">
        <v>0</v>
      </c>
      <c r="O33" s="318" t="s">
        <v>363</v>
      </c>
      <c r="P33" s="318">
        <v>0</v>
      </c>
      <c r="Q33" s="316" t="s">
        <v>363</v>
      </c>
      <c r="R33" s="318">
        <v>0</v>
      </c>
      <c r="S33" s="316" t="s">
        <v>363</v>
      </c>
      <c r="T33" s="318">
        <v>0</v>
      </c>
      <c r="U33" s="316" t="s">
        <v>363</v>
      </c>
      <c r="V33" s="318">
        <v>0</v>
      </c>
      <c r="W33" s="316" t="s">
        <v>363</v>
      </c>
      <c r="X33" s="318">
        <v>0</v>
      </c>
      <c r="Y33" s="316" t="s">
        <v>363</v>
      </c>
      <c r="Z33" s="318">
        <f t="shared" si="8"/>
        <v>0</v>
      </c>
      <c r="AA33" s="318">
        <f t="shared" si="9"/>
        <v>0</v>
      </c>
    </row>
    <row r="34" spans="1:27" s="51" customFormat="1">
      <c r="A34" s="61" t="s">
        <v>146</v>
      </c>
      <c r="B34" s="39" t="s">
        <v>145</v>
      </c>
      <c r="C34" s="318">
        <f t="shared" si="6"/>
        <v>0</v>
      </c>
      <c r="D34" s="318">
        <f t="shared" si="10"/>
        <v>0</v>
      </c>
      <c r="E34" s="318">
        <f t="shared" si="7"/>
        <v>0</v>
      </c>
      <c r="F34" s="318">
        <v>0</v>
      </c>
      <c r="G34" s="318" t="s">
        <v>363</v>
      </c>
      <c r="H34" s="318">
        <v>0</v>
      </c>
      <c r="I34" s="316" t="s">
        <v>363</v>
      </c>
      <c r="J34" s="318">
        <v>0</v>
      </c>
      <c r="K34" s="318" t="s">
        <v>363</v>
      </c>
      <c r="L34" s="318">
        <v>0</v>
      </c>
      <c r="M34" s="316" t="s">
        <v>363</v>
      </c>
      <c r="N34" s="318">
        <v>0</v>
      </c>
      <c r="O34" s="318" t="s">
        <v>363</v>
      </c>
      <c r="P34" s="318">
        <v>0</v>
      </c>
      <c r="Q34" s="316" t="s">
        <v>363</v>
      </c>
      <c r="R34" s="318">
        <v>0</v>
      </c>
      <c r="S34" s="316" t="s">
        <v>363</v>
      </c>
      <c r="T34" s="318">
        <v>0</v>
      </c>
      <c r="U34" s="316" t="s">
        <v>363</v>
      </c>
      <c r="V34" s="318">
        <v>0</v>
      </c>
      <c r="W34" s="316" t="s">
        <v>363</v>
      </c>
      <c r="X34" s="318">
        <v>0</v>
      </c>
      <c r="Y34" s="316" t="s">
        <v>363</v>
      </c>
      <c r="Z34" s="318">
        <f t="shared" si="8"/>
        <v>0</v>
      </c>
      <c r="AA34" s="318">
        <f t="shared" si="9"/>
        <v>0</v>
      </c>
    </row>
    <row r="35" spans="1:27" s="51" customFormat="1" ht="31.5">
      <c r="A35" s="61" t="s">
        <v>58</v>
      </c>
      <c r="B35" s="60" t="s">
        <v>144</v>
      </c>
      <c r="C35" s="317" t="s">
        <v>220</v>
      </c>
      <c r="D35" s="317" t="s">
        <v>220</v>
      </c>
      <c r="E35" s="317" t="s">
        <v>220</v>
      </c>
      <c r="F35" s="317" t="s">
        <v>220</v>
      </c>
      <c r="G35" s="317" t="s">
        <v>220</v>
      </c>
      <c r="H35" s="317" t="s">
        <v>220</v>
      </c>
      <c r="I35" s="317" t="s">
        <v>220</v>
      </c>
      <c r="J35" s="317" t="s">
        <v>220</v>
      </c>
      <c r="K35" s="317" t="s">
        <v>220</v>
      </c>
      <c r="L35" s="317" t="s">
        <v>220</v>
      </c>
      <c r="M35" s="317" t="s">
        <v>220</v>
      </c>
      <c r="N35" s="317" t="s">
        <v>220</v>
      </c>
      <c r="O35" s="317" t="s">
        <v>220</v>
      </c>
      <c r="P35" s="317" t="s">
        <v>220</v>
      </c>
      <c r="Q35" s="317" t="s">
        <v>220</v>
      </c>
      <c r="R35" s="317" t="s">
        <v>220</v>
      </c>
      <c r="S35" s="317" t="s">
        <v>220</v>
      </c>
      <c r="T35" s="317" t="s">
        <v>220</v>
      </c>
      <c r="U35" s="317" t="s">
        <v>220</v>
      </c>
      <c r="V35" s="317" t="s">
        <v>220</v>
      </c>
      <c r="W35" s="317" t="s">
        <v>220</v>
      </c>
      <c r="X35" s="317" t="s">
        <v>220</v>
      </c>
      <c r="Y35" s="317" t="s">
        <v>220</v>
      </c>
      <c r="Z35" s="317" t="s">
        <v>220</v>
      </c>
      <c r="AA35" s="317" t="s">
        <v>220</v>
      </c>
    </row>
    <row r="36" spans="1:27" s="51" customFormat="1" ht="31.5">
      <c r="A36" s="59" t="s">
        <v>143</v>
      </c>
      <c r="B36" s="474" t="s">
        <v>142</v>
      </c>
      <c r="C36" s="318">
        <f>Z36</f>
        <v>0</v>
      </c>
      <c r="D36" s="318">
        <f>E36</f>
        <v>0</v>
      </c>
      <c r="E36" s="318">
        <f>AA36</f>
        <v>0</v>
      </c>
      <c r="F36" s="318">
        <v>0</v>
      </c>
      <c r="G36" s="318" t="s">
        <v>363</v>
      </c>
      <c r="H36" s="318">
        <v>0</v>
      </c>
      <c r="I36" s="318" t="s">
        <v>363</v>
      </c>
      <c r="J36" s="318">
        <v>0</v>
      </c>
      <c r="K36" s="318" t="s">
        <v>363</v>
      </c>
      <c r="L36" s="318">
        <v>0</v>
      </c>
      <c r="M36" s="318" t="s">
        <v>363</v>
      </c>
      <c r="N36" s="318">
        <v>0</v>
      </c>
      <c r="O36" s="318" t="s">
        <v>363</v>
      </c>
      <c r="P36" s="318">
        <v>0</v>
      </c>
      <c r="Q36" s="318" t="s">
        <v>363</v>
      </c>
      <c r="R36" s="318">
        <v>0</v>
      </c>
      <c r="S36" s="318" t="s">
        <v>363</v>
      </c>
      <c r="T36" s="318">
        <v>0</v>
      </c>
      <c r="U36" s="318" t="s">
        <v>363</v>
      </c>
      <c r="V36" s="318">
        <v>0</v>
      </c>
      <c r="W36" s="316" t="s">
        <v>363</v>
      </c>
      <c r="X36" s="318">
        <v>0</v>
      </c>
      <c r="Y36" s="316" t="s">
        <v>363</v>
      </c>
      <c r="Z36" s="318">
        <f t="shared" ref="Z36:AA51" si="11">V36</f>
        <v>0</v>
      </c>
      <c r="AA36" s="318">
        <f t="shared" ref="AA36:AA41" si="12">L36</f>
        <v>0</v>
      </c>
    </row>
    <row r="37" spans="1:27" s="51" customFormat="1">
      <c r="A37" s="59" t="s">
        <v>141</v>
      </c>
      <c r="B37" s="474" t="s">
        <v>131</v>
      </c>
      <c r="C37" s="318">
        <f t="shared" ref="C37:C42" si="13">Z37</f>
        <v>0.4</v>
      </c>
      <c r="D37" s="318">
        <f t="shared" ref="D37:D42" si="14">E37</f>
        <v>0.4</v>
      </c>
      <c r="E37" s="318">
        <f t="shared" ref="E37:E42" si="15">AA37</f>
        <v>0.4</v>
      </c>
      <c r="F37" s="318">
        <v>0</v>
      </c>
      <c r="G37" s="318" t="s">
        <v>363</v>
      </c>
      <c r="H37" s="318">
        <v>0</v>
      </c>
      <c r="I37" s="318" t="s">
        <v>363</v>
      </c>
      <c r="J37" s="318">
        <v>0</v>
      </c>
      <c r="K37" s="318" t="s">
        <v>363</v>
      </c>
      <c r="L37" s="318">
        <v>0</v>
      </c>
      <c r="M37" s="318" t="s">
        <v>363</v>
      </c>
      <c r="N37" s="318">
        <v>0</v>
      </c>
      <c r="O37" s="318" t="s">
        <v>363</v>
      </c>
      <c r="P37" s="318">
        <v>0</v>
      </c>
      <c r="Q37" s="318" t="s">
        <v>363</v>
      </c>
      <c r="R37" s="318">
        <v>0</v>
      </c>
      <c r="S37" s="318" t="s">
        <v>363</v>
      </c>
      <c r="T37" s="318">
        <v>0</v>
      </c>
      <c r="U37" s="318" t="s">
        <v>363</v>
      </c>
      <c r="V37" s="318">
        <v>0.4</v>
      </c>
      <c r="W37" s="316">
        <v>4</v>
      </c>
      <c r="X37" s="318">
        <v>0.4</v>
      </c>
      <c r="Y37" s="316">
        <v>4</v>
      </c>
      <c r="Z37" s="318">
        <v>0.4</v>
      </c>
      <c r="AA37" s="318">
        <v>0.4</v>
      </c>
    </row>
    <row r="38" spans="1:27" s="51" customFormat="1">
      <c r="A38" s="59" t="s">
        <v>140</v>
      </c>
      <c r="B38" s="474" t="s">
        <v>129</v>
      </c>
      <c r="C38" s="318">
        <f t="shared" si="13"/>
        <v>0</v>
      </c>
      <c r="D38" s="318">
        <f t="shared" si="14"/>
        <v>0</v>
      </c>
      <c r="E38" s="318">
        <f t="shared" si="15"/>
        <v>0</v>
      </c>
      <c r="F38" s="318">
        <v>0</v>
      </c>
      <c r="G38" s="318" t="s">
        <v>363</v>
      </c>
      <c r="H38" s="318">
        <v>0</v>
      </c>
      <c r="I38" s="318" t="s">
        <v>363</v>
      </c>
      <c r="J38" s="318">
        <v>0</v>
      </c>
      <c r="K38" s="318" t="s">
        <v>363</v>
      </c>
      <c r="L38" s="318">
        <v>0</v>
      </c>
      <c r="M38" s="318" t="s">
        <v>363</v>
      </c>
      <c r="N38" s="318">
        <v>0</v>
      </c>
      <c r="O38" s="318" t="s">
        <v>363</v>
      </c>
      <c r="P38" s="318">
        <v>0</v>
      </c>
      <c r="Q38" s="318" t="s">
        <v>363</v>
      </c>
      <c r="R38" s="318">
        <v>0</v>
      </c>
      <c r="S38" s="318" t="s">
        <v>363</v>
      </c>
      <c r="T38" s="318">
        <v>0</v>
      </c>
      <c r="U38" s="318" t="s">
        <v>363</v>
      </c>
      <c r="V38" s="318">
        <v>0</v>
      </c>
      <c r="W38" s="316" t="s">
        <v>363</v>
      </c>
      <c r="X38" s="318">
        <v>0</v>
      </c>
      <c r="Y38" s="316" t="s">
        <v>363</v>
      </c>
      <c r="Z38" s="318">
        <f t="shared" si="11"/>
        <v>0</v>
      </c>
      <c r="AA38" s="318">
        <f t="shared" si="12"/>
        <v>0</v>
      </c>
    </row>
    <row r="39" spans="1:27" s="51" customFormat="1" ht="31.5">
      <c r="A39" s="59" t="s">
        <v>139</v>
      </c>
      <c r="B39" s="39" t="s">
        <v>127</v>
      </c>
      <c r="C39" s="318">
        <f t="shared" si="13"/>
        <v>3</v>
      </c>
      <c r="D39" s="318">
        <f t="shared" si="14"/>
        <v>3.05</v>
      </c>
      <c r="E39" s="318">
        <f t="shared" si="15"/>
        <v>3.05</v>
      </c>
      <c r="F39" s="318">
        <v>0</v>
      </c>
      <c r="G39" s="318" t="s">
        <v>363</v>
      </c>
      <c r="H39" s="318">
        <v>0</v>
      </c>
      <c r="I39" s="318" t="s">
        <v>363</v>
      </c>
      <c r="J39" s="318">
        <v>0</v>
      </c>
      <c r="K39" s="318" t="s">
        <v>363</v>
      </c>
      <c r="L39" s="318">
        <v>0</v>
      </c>
      <c r="M39" s="318" t="s">
        <v>363</v>
      </c>
      <c r="N39" s="318">
        <v>0</v>
      </c>
      <c r="O39" s="318" t="s">
        <v>363</v>
      </c>
      <c r="P39" s="318">
        <v>0</v>
      </c>
      <c r="Q39" s="318" t="s">
        <v>363</v>
      </c>
      <c r="R39" s="318">
        <v>0</v>
      </c>
      <c r="S39" s="318" t="s">
        <v>363</v>
      </c>
      <c r="T39" s="318">
        <v>0</v>
      </c>
      <c r="U39" s="318" t="s">
        <v>363</v>
      </c>
      <c r="V39" s="318">
        <v>3</v>
      </c>
      <c r="W39" s="316">
        <v>4</v>
      </c>
      <c r="X39" s="318">
        <v>3.05</v>
      </c>
      <c r="Y39" s="316">
        <v>4</v>
      </c>
      <c r="Z39" s="318">
        <f t="shared" si="11"/>
        <v>3</v>
      </c>
      <c r="AA39" s="318">
        <v>3.05</v>
      </c>
    </row>
    <row r="40" spans="1:27" s="51" customFormat="1" ht="31.5">
      <c r="A40" s="59" t="s">
        <v>138</v>
      </c>
      <c r="B40" s="39" t="s">
        <v>125</v>
      </c>
      <c r="C40" s="318">
        <f t="shared" si="13"/>
        <v>0</v>
      </c>
      <c r="D40" s="318">
        <f t="shared" si="14"/>
        <v>0</v>
      </c>
      <c r="E40" s="318">
        <f t="shared" si="15"/>
        <v>0</v>
      </c>
      <c r="F40" s="318">
        <v>0</v>
      </c>
      <c r="G40" s="318" t="s">
        <v>363</v>
      </c>
      <c r="H40" s="318">
        <v>0</v>
      </c>
      <c r="I40" s="318" t="s">
        <v>363</v>
      </c>
      <c r="J40" s="318">
        <v>0</v>
      </c>
      <c r="K40" s="318" t="s">
        <v>363</v>
      </c>
      <c r="L40" s="318">
        <v>0</v>
      </c>
      <c r="M40" s="318" t="s">
        <v>363</v>
      </c>
      <c r="N40" s="318">
        <v>0</v>
      </c>
      <c r="O40" s="318" t="s">
        <v>363</v>
      </c>
      <c r="P40" s="318">
        <v>0</v>
      </c>
      <c r="Q40" s="318" t="s">
        <v>363</v>
      </c>
      <c r="R40" s="318">
        <v>0</v>
      </c>
      <c r="S40" s="318" t="s">
        <v>363</v>
      </c>
      <c r="T40" s="318">
        <v>0</v>
      </c>
      <c r="U40" s="318" t="s">
        <v>363</v>
      </c>
      <c r="V40" s="318">
        <v>0</v>
      </c>
      <c r="W40" s="316" t="s">
        <v>363</v>
      </c>
      <c r="X40" s="318">
        <v>0</v>
      </c>
      <c r="Y40" s="316" t="s">
        <v>363</v>
      </c>
      <c r="Z40" s="318">
        <f t="shared" si="11"/>
        <v>0</v>
      </c>
      <c r="AA40" s="318">
        <f t="shared" si="12"/>
        <v>0</v>
      </c>
    </row>
    <row r="41" spans="1:27" s="51" customFormat="1" ht="18" customHeight="1">
      <c r="A41" s="59" t="s">
        <v>137</v>
      </c>
      <c r="B41" s="39" t="s">
        <v>123</v>
      </c>
      <c r="C41" s="318">
        <f t="shared" si="13"/>
        <v>0</v>
      </c>
      <c r="D41" s="318">
        <f t="shared" si="14"/>
        <v>0</v>
      </c>
      <c r="E41" s="318">
        <f t="shared" si="15"/>
        <v>0</v>
      </c>
      <c r="F41" s="318">
        <v>0</v>
      </c>
      <c r="G41" s="318" t="s">
        <v>363</v>
      </c>
      <c r="H41" s="318">
        <v>0</v>
      </c>
      <c r="I41" s="318" t="s">
        <v>363</v>
      </c>
      <c r="J41" s="318">
        <v>0</v>
      </c>
      <c r="K41" s="318" t="s">
        <v>363</v>
      </c>
      <c r="L41" s="318">
        <v>0</v>
      </c>
      <c r="M41" s="318" t="s">
        <v>363</v>
      </c>
      <c r="N41" s="318">
        <v>0</v>
      </c>
      <c r="O41" s="318" t="s">
        <v>363</v>
      </c>
      <c r="P41" s="318">
        <v>0</v>
      </c>
      <c r="Q41" s="318" t="s">
        <v>363</v>
      </c>
      <c r="R41" s="318">
        <v>0</v>
      </c>
      <c r="S41" s="318" t="s">
        <v>363</v>
      </c>
      <c r="T41" s="318">
        <v>0</v>
      </c>
      <c r="U41" s="318" t="s">
        <v>363</v>
      </c>
      <c r="V41" s="318">
        <v>0</v>
      </c>
      <c r="W41" s="316" t="s">
        <v>363</v>
      </c>
      <c r="X41" s="318">
        <v>0</v>
      </c>
      <c r="Y41" s="316" t="s">
        <v>363</v>
      </c>
      <c r="Z41" s="318">
        <f t="shared" si="11"/>
        <v>0</v>
      </c>
      <c r="AA41" s="318">
        <f t="shared" si="12"/>
        <v>0</v>
      </c>
    </row>
    <row r="42" spans="1:27" s="51" customFormat="1">
      <c r="A42" s="59" t="s">
        <v>136</v>
      </c>
      <c r="B42" s="474" t="s">
        <v>367</v>
      </c>
      <c r="C42" s="318">
        <f t="shared" si="13"/>
        <v>0</v>
      </c>
      <c r="D42" s="318">
        <f t="shared" si="14"/>
        <v>0</v>
      </c>
      <c r="E42" s="318">
        <f t="shared" si="15"/>
        <v>0</v>
      </c>
      <c r="F42" s="318">
        <v>0</v>
      </c>
      <c r="G42" s="318" t="s">
        <v>363</v>
      </c>
      <c r="H42" s="318">
        <v>0</v>
      </c>
      <c r="I42" s="318" t="s">
        <v>363</v>
      </c>
      <c r="J42" s="318">
        <v>0</v>
      </c>
      <c r="K42" s="318" t="s">
        <v>363</v>
      </c>
      <c r="L42" s="318">
        <v>0</v>
      </c>
      <c r="M42" s="318" t="s">
        <v>363</v>
      </c>
      <c r="N42" s="318">
        <v>0</v>
      </c>
      <c r="O42" s="318" t="s">
        <v>363</v>
      </c>
      <c r="P42" s="318">
        <v>0</v>
      </c>
      <c r="Q42" s="318" t="s">
        <v>363</v>
      </c>
      <c r="R42" s="318">
        <v>0</v>
      </c>
      <c r="S42" s="318" t="s">
        <v>363</v>
      </c>
      <c r="T42" s="318">
        <v>0</v>
      </c>
      <c r="U42" s="318" t="s">
        <v>363</v>
      </c>
      <c r="V42" s="318">
        <v>0</v>
      </c>
      <c r="W42" s="316" t="s">
        <v>363</v>
      </c>
      <c r="X42" s="318">
        <v>0</v>
      </c>
      <c r="Y42" s="316" t="s">
        <v>363</v>
      </c>
      <c r="Z42" s="318">
        <v>0</v>
      </c>
      <c r="AA42" s="318">
        <v>0</v>
      </c>
    </row>
    <row r="43" spans="1:27" s="51" customFormat="1">
      <c r="A43" s="61" t="s">
        <v>57</v>
      </c>
      <c r="B43" s="60" t="s">
        <v>135</v>
      </c>
      <c r="C43" s="318" t="str">
        <f t="shared" ref="C43:C56" si="16">Z43</f>
        <v>-</v>
      </c>
      <c r="D43" s="318" t="str">
        <f t="shared" ref="D43:D56" si="17">AA43</f>
        <v>-</v>
      </c>
      <c r="E43" s="318" t="str">
        <f t="shared" ref="E43:E56" si="18">AA43</f>
        <v>-</v>
      </c>
      <c r="F43" s="317" t="s">
        <v>220</v>
      </c>
      <c r="G43" s="317" t="s">
        <v>220</v>
      </c>
      <c r="H43" s="317" t="s">
        <v>220</v>
      </c>
      <c r="I43" s="317" t="s">
        <v>220</v>
      </c>
      <c r="J43" s="317" t="s">
        <v>220</v>
      </c>
      <c r="K43" s="317" t="s">
        <v>220</v>
      </c>
      <c r="L43" s="317" t="s">
        <v>220</v>
      </c>
      <c r="M43" s="317" t="s">
        <v>220</v>
      </c>
      <c r="N43" s="317" t="s">
        <v>220</v>
      </c>
      <c r="O43" s="317" t="s">
        <v>220</v>
      </c>
      <c r="P43" s="317" t="s">
        <v>220</v>
      </c>
      <c r="Q43" s="317" t="s">
        <v>220</v>
      </c>
      <c r="R43" s="317" t="s">
        <v>220</v>
      </c>
      <c r="S43" s="317" t="s">
        <v>220</v>
      </c>
      <c r="T43" s="317" t="s">
        <v>220</v>
      </c>
      <c r="U43" s="317" t="s">
        <v>220</v>
      </c>
      <c r="V43" s="317" t="s">
        <v>220</v>
      </c>
      <c r="W43" s="317" t="s">
        <v>220</v>
      </c>
      <c r="X43" s="317" t="s">
        <v>220</v>
      </c>
      <c r="Y43" s="317" t="s">
        <v>220</v>
      </c>
      <c r="Z43" s="317" t="str">
        <f t="shared" si="11"/>
        <v>-</v>
      </c>
      <c r="AA43" s="317" t="str">
        <f t="shared" si="11"/>
        <v>-</v>
      </c>
    </row>
    <row r="44" spans="1:27" s="51" customFormat="1">
      <c r="A44" s="59" t="s">
        <v>134</v>
      </c>
      <c r="B44" s="39" t="s">
        <v>133</v>
      </c>
      <c r="C44" s="318">
        <f t="shared" si="16"/>
        <v>0</v>
      </c>
      <c r="D44" s="318">
        <f t="shared" si="17"/>
        <v>0</v>
      </c>
      <c r="E44" s="318">
        <f t="shared" si="18"/>
        <v>0</v>
      </c>
      <c r="F44" s="318">
        <v>0</v>
      </c>
      <c r="G44" s="316" t="s">
        <v>363</v>
      </c>
      <c r="H44" s="318">
        <v>0</v>
      </c>
      <c r="I44" s="316" t="s">
        <v>363</v>
      </c>
      <c r="J44" s="318">
        <v>0</v>
      </c>
      <c r="K44" s="316" t="s">
        <v>363</v>
      </c>
      <c r="L44" s="318">
        <v>0</v>
      </c>
      <c r="M44" s="316" t="s">
        <v>363</v>
      </c>
      <c r="N44" s="318">
        <v>0</v>
      </c>
      <c r="O44" s="316" t="s">
        <v>363</v>
      </c>
      <c r="P44" s="318">
        <v>0</v>
      </c>
      <c r="Q44" s="316" t="s">
        <v>363</v>
      </c>
      <c r="R44" s="318">
        <v>0</v>
      </c>
      <c r="S44" s="316" t="s">
        <v>363</v>
      </c>
      <c r="T44" s="318">
        <v>0</v>
      </c>
      <c r="U44" s="316" t="s">
        <v>363</v>
      </c>
      <c r="V44" s="318">
        <v>0</v>
      </c>
      <c r="W44" s="316" t="s">
        <v>363</v>
      </c>
      <c r="X44" s="318">
        <v>0</v>
      </c>
      <c r="Y44" s="316" t="s">
        <v>363</v>
      </c>
      <c r="Z44" s="318">
        <f t="shared" si="11"/>
        <v>0</v>
      </c>
      <c r="AA44" s="318">
        <f t="shared" ref="AA44:AA49" si="19">L44</f>
        <v>0</v>
      </c>
    </row>
    <row r="45" spans="1:27" s="51" customFormat="1">
      <c r="A45" s="59" t="s">
        <v>132</v>
      </c>
      <c r="B45" s="39" t="s">
        <v>131</v>
      </c>
      <c r="C45" s="318">
        <v>0.4</v>
      </c>
      <c r="D45" s="318">
        <f t="shared" si="17"/>
        <v>0.4</v>
      </c>
      <c r="E45" s="318">
        <f t="shared" si="18"/>
        <v>0.4</v>
      </c>
      <c r="F45" s="318">
        <v>0</v>
      </c>
      <c r="G45" s="316" t="s">
        <v>363</v>
      </c>
      <c r="H45" s="318">
        <v>0</v>
      </c>
      <c r="I45" s="316" t="s">
        <v>363</v>
      </c>
      <c r="J45" s="318">
        <v>0</v>
      </c>
      <c r="K45" s="316" t="s">
        <v>363</v>
      </c>
      <c r="L45" s="318">
        <v>0</v>
      </c>
      <c r="M45" s="316" t="s">
        <v>363</v>
      </c>
      <c r="N45" s="318">
        <v>0</v>
      </c>
      <c r="O45" s="316" t="s">
        <v>363</v>
      </c>
      <c r="P45" s="318">
        <v>0</v>
      </c>
      <c r="Q45" s="316" t="s">
        <v>363</v>
      </c>
      <c r="R45" s="318">
        <v>0</v>
      </c>
      <c r="S45" s="316" t="s">
        <v>363</v>
      </c>
      <c r="T45" s="318">
        <v>0</v>
      </c>
      <c r="U45" s="316" t="s">
        <v>363</v>
      </c>
      <c r="V45" s="318">
        <v>0.4</v>
      </c>
      <c r="W45" s="316">
        <v>4</v>
      </c>
      <c r="X45" s="318">
        <v>0.4</v>
      </c>
      <c r="Y45" s="316">
        <v>4</v>
      </c>
      <c r="Z45" s="318">
        <v>0.4</v>
      </c>
      <c r="AA45" s="318">
        <v>0.4</v>
      </c>
    </row>
    <row r="46" spans="1:27" s="51" customFormat="1">
      <c r="A46" s="59" t="s">
        <v>130</v>
      </c>
      <c r="B46" s="39" t="s">
        <v>129</v>
      </c>
      <c r="C46" s="318">
        <f t="shared" si="16"/>
        <v>0</v>
      </c>
      <c r="D46" s="318">
        <f t="shared" si="17"/>
        <v>0</v>
      </c>
      <c r="E46" s="318">
        <f t="shared" si="18"/>
        <v>0</v>
      </c>
      <c r="F46" s="318">
        <v>0</v>
      </c>
      <c r="G46" s="316" t="s">
        <v>363</v>
      </c>
      <c r="H46" s="318">
        <v>0</v>
      </c>
      <c r="I46" s="316" t="s">
        <v>363</v>
      </c>
      <c r="J46" s="318">
        <v>0</v>
      </c>
      <c r="K46" s="316" t="s">
        <v>363</v>
      </c>
      <c r="L46" s="318">
        <v>0</v>
      </c>
      <c r="M46" s="316" t="s">
        <v>363</v>
      </c>
      <c r="N46" s="318">
        <v>0</v>
      </c>
      <c r="O46" s="316" t="s">
        <v>363</v>
      </c>
      <c r="P46" s="318">
        <v>0</v>
      </c>
      <c r="Q46" s="316" t="s">
        <v>363</v>
      </c>
      <c r="R46" s="318">
        <v>0</v>
      </c>
      <c r="S46" s="316" t="s">
        <v>363</v>
      </c>
      <c r="T46" s="318">
        <v>0</v>
      </c>
      <c r="U46" s="316" t="s">
        <v>363</v>
      </c>
      <c r="V46" s="318">
        <v>0</v>
      </c>
      <c r="W46" s="316" t="s">
        <v>363</v>
      </c>
      <c r="X46" s="318">
        <v>0</v>
      </c>
      <c r="Y46" s="316" t="s">
        <v>363</v>
      </c>
      <c r="Z46" s="318">
        <f t="shared" si="11"/>
        <v>0</v>
      </c>
      <c r="AA46" s="318">
        <f t="shared" si="19"/>
        <v>0</v>
      </c>
    </row>
    <row r="47" spans="1:27" s="51" customFormat="1" ht="31.5">
      <c r="A47" s="59" t="s">
        <v>128</v>
      </c>
      <c r="B47" s="39" t="s">
        <v>127</v>
      </c>
      <c r="C47" s="318">
        <f t="shared" si="16"/>
        <v>3</v>
      </c>
      <c r="D47" s="318">
        <f t="shared" si="17"/>
        <v>3.05</v>
      </c>
      <c r="E47" s="318">
        <f t="shared" si="18"/>
        <v>3.05</v>
      </c>
      <c r="F47" s="318">
        <v>0</v>
      </c>
      <c r="G47" s="316" t="s">
        <v>363</v>
      </c>
      <c r="H47" s="318">
        <v>0</v>
      </c>
      <c r="I47" s="316" t="s">
        <v>363</v>
      </c>
      <c r="J47" s="318">
        <v>0</v>
      </c>
      <c r="K47" s="316" t="s">
        <v>363</v>
      </c>
      <c r="L47" s="318">
        <v>0</v>
      </c>
      <c r="M47" s="316" t="s">
        <v>363</v>
      </c>
      <c r="N47" s="318">
        <v>0</v>
      </c>
      <c r="O47" s="316" t="s">
        <v>363</v>
      </c>
      <c r="P47" s="318">
        <v>0</v>
      </c>
      <c r="Q47" s="316" t="s">
        <v>363</v>
      </c>
      <c r="R47" s="318">
        <v>0</v>
      </c>
      <c r="S47" s="316" t="s">
        <v>363</v>
      </c>
      <c r="T47" s="318">
        <v>0</v>
      </c>
      <c r="U47" s="316" t="s">
        <v>363</v>
      </c>
      <c r="V47" s="318">
        <v>3</v>
      </c>
      <c r="W47" s="316">
        <v>4</v>
      </c>
      <c r="X47" s="318">
        <v>3.05</v>
      </c>
      <c r="Y47" s="316">
        <v>4</v>
      </c>
      <c r="Z47" s="318">
        <f t="shared" si="11"/>
        <v>3</v>
      </c>
      <c r="AA47" s="318">
        <v>3.05</v>
      </c>
    </row>
    <row r="48" spans="1:27" s="51" customFormat="1" ht="31.5">
      <c r="A48" s="59" t="s">
        <v>126</v>
      </c>
      <c r="B48" s="39" t="s">
        <v>125</v>
      </c>
      <c r="C48" s="318">
        <f t="shared" si="16"/>
        <v>0</v>
      </c>
      <c r="D48" s="318">
        <f t="shared" si="17"/>
        <v>0</v>
      </c>
      <c r="E48" s="318">
        <f t="shared" si="18"/>
        <v>0</v>
      </c>
      <c r="F48" s="318">
        <v>0</v>
      </c>
      <c r="G48" s="316" t="s">
        <v>363</v>
      </c>
      <c r="H48" s="318">
        <v>0</v>
      </c>
      <c r="I48" s="316" t="s">
        <v>363</v>
      </c>
      <c r="J48" s="318">
        <v>0</v>
      </c>
      <c r="K48" s="316" t="s">
        <v>363</v>
      </c>
      <c r="L48" s="318">
        <v>0</v>
      </c>
      <c r="M48" s="316" t="s">
        <v>363</v>
      </c>
      <c r="N48" s="318">
        <v>0</v>
      </c>
      <c r="O48" s="316" t="s">
        <v>363</v>
      </c>
      <c r="P48" s="318">
        <v>0</v>
      </c>
      <c r="Q48" s="316" t="s">
        <v>363</v>
      </c>
      <c r="R48" s="318">
        <v>0</v>
      </c>
      <c r="S48" s="316" t="s">
        <v>363</v>
      </c>
      <c r="T48" s="318">
        <v>0</v>
      </c>
      <c r="U48" s="316" t="s">
        <v>363</v>
      </c>
      <c r="V48" s="318">
        <v>0</v>
      </c>
      <c r="W48" s="316" t="s">
        <v>363</v>
      </c>
      <c r="X48" s="318">
        <v>0</v>
      </c>
      <c r="Y48" s="316" t="s">
        <v>363</v>
      </c>
      <c r="Z48" s="318">
        <f t="shared" si="11"/>
        <v>0</v>
      </c>
      <c r="AA48" s="318">
        <f t="shared" si="19"/>
        <v>0</v>
      </c>
    </row>
    <row r="49" spans="1:27" s="51" customFormat="1">
      <c r="A49" s="59" t="s">
        <v>124</v>
      </c>
      <c r="B49" s="39" t="s">
        <v>123</v>
      </c>
      <c r="C49" s="318">
        <f t="shared" si="16"/>
        <v>0</v>
      </c>
      <c r="D49" s="318">
        <f t="shared" si="17"/>
        <v>0</v>
      </c>
      <c r="E49" s="318">
        <f t="shared" si="18"/>
        <v>0</v>
      </c>
      <c r="F49" s="318">
        <v>0</v>
      </c>
      <c r="G49" s="316" t="s">
        <v>363</v>
      </c>
      <c r="H49" s="318">
        <v>0</v>
      </c>
      <c r="I49" s="316" t="s">
        <v>363</v>
      </c>
      <c r="J49" s="318">
        <v>0</v>
      </c>
      <c r="K49" s="316" t="s">
        <v>363</v>
      </c>
      <c r="L49" s="318">
        <v>0</v>
      </c>
      <c r="M49" s="316" t="s">
        <v>363</v>
      </c>
      <c r="N49" s="318">
        <v>0</v>
      </c>
      <c r="O49" s="316" t="s">
        <v>363</v>
      </c>
      <c r="P49" s="318">
        <v>0</v>
      </c>
      <c r="Q49" s="316" t="s">
        <v>363</v>
      </c>
      <c r="R49" s="318">
        <v>0</v>
      </c>
      <c r="S49" s="316" t="s">
        <v>363</v>
      </c>
      <c r="T49" s="318">
        <v>0</v>
      </c>
      <c r="U49" s="316" t="s">
        <v>363</v>
      </c>
      <c r="V49" s="318">
        <v>0</v>
      </c>
      <c r="W49" s="316" t="s">
        <v>363</v>
      </c>
      <c r="X49" s="318">
        <v>0</v>
      </c>
      <c r="Y49" s="316" t="s">
        <v>363</v>
      </c>
      <c r="Z49" s="318">
        <f t="shared" si="11"/>
        <v>0</v>
      </c>
      <c r="AA49" s="318">
        <f t="shared" si="19"/>
        <v>0</v>
      </c>
    </row>
    <row r="50" spans="1:27" s="51" customFormat="1">
      <c r="A50" s="59" t="s">
        <v>122</v>
      </c>
      <c r="B50" s="474" t="s">
        <v>367</v>
      </c>
      <c r="C50" s="318">
        <v>12</v>
      </c>
      <c r="D50" s="318">
        <f t="shared" si="17"/>
        <v>0</v>
      </c>
      <c r="E50" s="318">
        <f t="shared" si="18"/>
        <v>0</v>
      </c>
      <c r="F50" s="318">
        <v>0</v>
      </c>
      <c r="G50" s="316" t="s">
        <v>363</v>
      </c>
      <c r="H50" s="318">
        <v>0</v>
      </c>
      <c r="I50" s="316" t="s">
        <v>363</v>
      </c>
      <c r="J50" s="318">
        <v>0</v>
      </c>
      <c r="K50" s="316" t="s">
        <v>363</v>
      </c>
      <c r="L50" s="318">
        <v>0</v>
      </c>
      <c r="M50" s="316" t="s">
        <v>363</v>
      </c>
      <c r="N50" s="318">
        <v>0</v>
      </c>
      <c r="O50" s="316" t="s">
        <v>363</v>
      </c>
      <c r="P50" s="318">
        <v>0</v>
      </c>
      <c r="Q50" s="316" t="s">
        <v>363</v>
      </c>
      <c r="R50" s="318">
        <v>0</v>
      </c>
      <c r="S50" s="316" t="s">
        <v>363</v>
      </c>
      <c r="T50" s="318">
        <v>0</v>
      </c>
      <c r="U50" s="316" t="s">
        <v>363</v>
      </c>
      <c r="V50" s="318">
        <v>0</v>
      </c>
      <c r="W50" s="316" t="s">
        <v>363</v>
      </c>
      <c r="X50" s="318">
        <v>0</v>
      </c>
      <c r="Y50" s="316" t="s">
        <v>363</v>
      </c>
      <c r="Z50" s="318">
        <v>0</v>
      </c>
      <c r="AA50" s="318">
        <v>0</v>
      </c>
    </row>
    <row r="51" spans="1:27" s="51" customFormat="1" ht="35.25" customHeight="1">
      <c r="A51" s="61" t="s">
        <v>55</v>
      </c>
      <c r="B51" s="60" t="s">
        <v>121</v>
      </c>
      <c r="C51" s="318" t="str">
        <f t="shared" si="16"/>
        <v>-</v>
      </c>
      <c r="D51" s="318" t="str">
        <f t="shared" si="17"/>
        <v>-</v>
      </c>
      <c r="E51" s="318" t="str">
        <f t="shared" si="18"/>
        <v>-</v>
      </c>
      <c r="F51" s="317" t="s">
        <v>220</v>
      </c>
      <c r="G51" s="317" t="s">
        <v>220</v>
      </c>
      <c r="H51" s="317" t="s">
        <v>220</v>
      </c>
      <c r="I51" s="317" t="s">
        <v>220</v>
      </c>
      <c r="J51" s="317" t="s">
        <v>220</v>
      </c>
      <c r="K51" s="317" t="s">
        <v>220</v>
      </c>
      <c r="L51" s="317" t="s">
        <v>220</v>
      </c>
      <c r="M51" s="317" t="s">
        <v>220</v>
      </c>
      <c r="N51" s="317" t="s">
        <v>220</v>
      </c>
      <c r="O51" s="317" t="s">
        <v>220</v>
      </c>
      <c r="P51" s="317" t="s">
        <v>220</v>
      </c>
      <c r="Q51" s="317" t="s">
        <v>220</v>
      </c>
      <c r="R51" s="317" t="s">
        <v>220</v>
      </c>
      <c r="S51" s="317" t="s">
        <v>220</v>
      </c>
      <c r="T51" s="317" t="s">
        <v>220</v>
      </c>
      <c r="U51" s="317" t="s">
        <v>220</v>
      </c>
      <c r="V51" s="317" t="s">
        <v>220</v>
      </c>
      <c r="W51" s="317" t="s">
        <v>220</v>
      </c>
      <c r="X51" s="317" t="s">
        <v>220</v>
      </c>
      <c r="Y51" s="317" t="s">
        <v>220</v>
      </c>
      <c r="Z51" s="317" t="str">
        <f t="shared" si="11"/>
        <v>-</v>
      </c>
      <c r="AA51" s="317" t="s">
        <v>220</v>
      </c>
    </row>
    <row r="52" spans="1:27" s="51" customFormat="1">
      <c r="A52" s="59" t="s">
        <v>120</v>
      </c>
      <c r="B52" s="39" t="s">
        <v>119</v>
      </c>
      <c r="C52" s="318">
        <f>Z52</f>
        <v>25.503</v>
      </c>
      <c r="D52" s="318">
        <f t="shared" si="17"/>
        <v>13.138</v>
      </c>
      <c r="E52" s="318">
        <f t="shared" si="18"/>
        <v>13.138</v>
      </c>
      <c r="F52" s="318">
        <v>0</v>
      </c>
      <c r="G52" s="318" t="s">
        <v>363</v>
      </c>
      <c r="H52" s="318">
        <v>0</v>
      </c>
      <c r="I52" s="318" t="s">
        <v>363</v>
      </c>
      <c r="J52" s="318">
        <v>0</v>
      </c>
      <c r="K52" s="316" t="s">
        <v>363</v>
      </c>
      <c r="L52" s="318">
        <v>0</v>
      </c>
      <c r="M52" s="316" t="s">
        <v>363</v>
      </c>
      <c r="N52" s="318">
        <v>0</v>
      </c>
      <c r="O52" s="316" t="s">
        <v>363</v>
      </c>
      <c r="P52" s="318">
        <v>0</v>
      </c>
      <c r="Q52" s="316" t="s">
        <v>363</v>
      </c>
      <c r="R52" s="318">
        <v>0</v>
      </c>
      <c r="S52" s="316" t="s">
        <v>363</v>
      </c>
      <c r="T52" s="318">
        <v>0</v>
      </c>
      <c r="U52" s="316" t="s">
        <v>363</v>
      </c>
      <c r="V52" s="318">
        <f>Z52</f>
        <v>25.503</v>
      </c>
      <c r="W52" s="318" t="s">
        <v>363</v>
      </c>
      <c r="X52" s="318">
        <f>AA52</f>
        <v>13.138</v>
      </c>
      <c r="Y52" s="316" t="s">
        <v>363</v>
      </c>
      <c r="Z52" s="318">
        <f>Z30</f>
        <v>25.503</v>
      </c>
      <c r="AA52" s="318">
        <f>AA30</f>
        <v>13.138</v>
      </c>
    </row>
    <row r="53" spans="1:27" s="51" customFormat="1">
      <c r="A53" s="59" t="s">
        <v>118</v>
      </c>
      <c r="B53" s="39" t="s">
        <v>112</v>
      </c>
      <c r="C53" s="318">
        <f t="shared" si="16"/>
        <v>0</v>
      </c>
      <c r="D53" s="318">
        <f t="shared" si="17"/>
        <v>0</v>
      </c>
      <c r="E53" s="318">
        <f t="shared" si="18"/>
        <v>0</v>
      </c>
      <c r="F53" s="318">
        <v>0</v>
      </c>
      <c r="G53" s="318" t="s">
        <v>363</v>
      </c>
      <c r="H53" s="318">
        <v>0</v>
      </c>
      <c r="I53" s="318" t="s">
        <v>363</v>
      </c>
      <c r="J53" s="318">
        <v>0</v>
      </c>
      <c r="K53" s="316" t="s">
        <v>363</v>
      </c>
      <c r="L53" s="318">
        <v>0</v>
      </c>
      <c r="M53" s="316" t="s">
        <v>363</v>
      </c>
      <c r="N53" s="318">
        <v>0</v>
      </c>
      <c r="O53" s="316" t="s">
        <v>363</v>
      </c>
      <c r="P53" s="318">
        <v>0</v>
      </c>
      <c r="Q53" s="316" t="s">
        <v>363</v>
      </c>
      <c r="R53" s="318">
        <v>0</v>
      </c>
      <c r="S53" s="316" t="s">
        <v>363</v>
      </c>
      <c r="T53" s="318">
        <v>0</v>
      </c>
      <c r="U53" s="316" t="s">
        <v>363</v>
      </c>
      <c r="V53" s="318">
        <v>0</v>
      </c>
      <c r="W53" s="318" t="s">
        <v>363</v>
      </c>
      <c r="X53" s="318">
        <v>0</v>
      </c>
      <c r="Y53" s="316" t="s">
        <v>363</v>
      </c>
      <c r="Z53" s="318">
        <f t="shared" ref="Z53:Z55" si="20">F53</f>
        <v>0</v>
      </c>
      <c r="AA53" s="318">
        <f t="shared" ref="AA53:AA55" si="21">L53</f>
        <v>0</v>
      </c>
    </row>
    <row r="54" spans="1:27" s="51" customFormat="1">
      <c r="A54" s="59" t="s">
        <v>117</v>
      </c>
      <c r="B54" s="474" t="s">
        <v>111</v>
      </c>
      <c r="C54" s="318">
        <f t="shared" si="16"/>
        <v>0.4</v>
      </c>
      <c r="D54" s="318">
        <f t="shared" si="17"/>
        <v>0.4</v>
      </c>
      <c r="E54" s="318">
        <f t="shared" si="18"/>
        <v>0.4</v>
      </c>
      <c r="F54" s="318">
        <v>0</v>
      </c>
      <c r="G54" s="318" t="s">
        <v>363</v>
      </c>
      <c r="H54" s="318">
        <v>0</v>
      </c>
      <c r="I54" s="318" t="s">
        <v>363</v>
      </c>
      <c r="J54" s="318">
        <v>0</v>
      </c>
      <c r="K54" s="316" t="s">
        <v>363</v>
      </c>
      <c r="L54" s="318">
        <v>0</v>
      </c>
      <c r="M54" s="316" t="s">
        <v>363</v>
      </c>
      <c r="N54" s="318">
        <v>0</v>
      </c>
      <c r="O54" s="316" t="s">
        <v>363</v>
      </c>
      <c r="P54" s="318">
        <v>0</v>
      </c>
      <c r="Q54" s="316" t="s">
        <v>363</v>
      </c>
      <c r="R54" s="318">
        <v>0</v>
      </c>
      <c r="S54" s="316" t="s">
        <v>363</v>
      </c>
      <c r="T54" s="318">
        <v>0</v>
      </c>
      <c r="U54" s="316" t="s">
        <v>363</v>
      </c>
      <c r="V54" s="318">
        <v>0.4</v>
      </c>
      <c r="W54" s="475">
        <v>4</v>
      </c>
      <c r="X54" s="318">
        <v>0.4</v>
      </c>
      <c r="Y54" s="316">
        <v>4</v>
      </c>
      <c r="Z54" s="318">
        <v>0.4</v>
      </c>
      <c r="AA54" s="318">
        <v>0.4</v>
      </c>
    </row>
    <row r="55" spans="1:27" s="51" customFormat="1">
      <c r="A55" s="59" t="s">
        <v>116</v>
      </c>
      <c r="B55" s="474" t="s">
        <v>110</v>
      </c>
      <c r="C55" s="318">
        <f t="shared" si="16"/>
        <v>0</v>
      </c>
      <c r="D55" s="318">
        <f t="shared" si="17"/>
        <v>0</v>
      </c>
      <c r="E55" s="318">
        <f t="shared" si="18"/>
        <v>0</v>
      </c>
      <c r="F55" s="318">
        <v>0</v>
      </c>
      <c r="G55" s="318" t="s">
        <v>363</v>
      </c>
      <c r="H55" s="318">
        <v>0</v>
      </c>
      <c r="I55" s="318" t="s">
        <v>363</v>
      </c>
      <c r="J55" s="318">
        <v>0</v>
      </c>
      <c r="K55" s="316" t="s">
        <v>363</v>
      </c>
      <c r="L55" s="318">
        <v>0</v>
      </c>
      <c r="M55" s="316" t="s">
        <v>363</v>
      </c>
      <c r="N55" s="318">
        <v>0</v>
      </c>
      <c r="O55" s="316" t="s">
        <v>363</v>
      </c>
      <c r="P55" s="318">
        <v>0</v>
      </c>
      <c r="Q55" s="316" t="s">
        <v>363</v>
      </c>
      <c r="R55" s="318">
        <v>0</v>
      </c>
      <c r="S55" s="316" t="s">
        <v>363</v>
      </c>
      <c r="T55" s="318">
        <v>0</v>
      </c>
      <c r="U55" s="316" t="s">
        <v>363</v>
      </c>
      <c r="V55" s="318">
        <v>0</v>
      </c>
      <c r="W55" s="318" t="s">
        <v>363</v>
      </c>
      <c r="X55" s="318">
        <v>0</v>
      </c>
      <c r="Y55" s="316" t="s">
        <v>363</v>
      </c>
      <c r="Z55" s="318">
        <f t="shared" si="20"/>
        <v>0</v>
      </c>
      <c r="AA55" s="318">
        <f t="shared" si="21"/>
        <v>0</v>
      </c>
    </row>
    <row r="56" spans="1:27" s="51" customFormat="1">
      <c r="A56" s="59" t="s">
        <v>115</v>
      </c>
      <c r="B56" s="474" t="s">
        <v>109</v>
      </c>
      <c r="C56" s="318">
        <f t="shared" si="16"/>
        <v>3</v>
      </c>
      <c r="D56" s="318">
        <f t="shared" si="17"/>
        <v>3.05</v>
      </c>
      <c r="E56" s="318">
        <f t="shared" si="18"/>
        <v>3.05</v>
      </c>
      <c r="F56" s="318">
        <v>0</v>
      </c>
      <c r="G56" s="318" t="s">
        <v>363</v>
      </c>
      <c r="H56" s="318">
        <v>0</v>
      </c>
      <c r="I56" s="318" t="s">
        <v>363</v>
      </c>
      <c r="J56" s="318">
        <v>0</v>
      </c>
      <c r="K56" s="316" t="s">
        <v>363</v>
      </c>
      <c r="L56" s="318">
        <v>0</v>
      </c>
      <c r="M56" s="316" t="s">
        <v>363</v>
      </c>
      <c r="N56" s="318">
        <v>0</v>
      </c>
      <c r="O56" s="316" t="s">
        <v>363</v>
      </c>
      <c r="P56" s="318">
        <v>0</v>
      </c>
      <c r="Q56" s="316" t="s">
        <v>363</v>
      </c>
      <c r="R56" s="318">
        <v>0</v>
      </c>
      <c r="S56" s="316" t="s">
        <v>363</v>
      </c>
      <c r="T56" s="318">
        <v>0</v>
      </c>
      <c r="U56" s="316" t="s">
        <v>363</v>
      </c>
      <c r="V56" s="318">
        <v>3</v>
      </c>
      <c r="W56" s="475">
        <v>4</v>
      </c>
      <c r="X56" s="318">
        <v>3.05</v>
      </c>
      <c r="Y56" s="316">
        <v>4</v>
      </c>
      <c r="Z56" s="318">
        <v>3</v>
      </c>
      <c r="AA56" s="318">
        <v>3.05</v>
      </c>
    </row>
    <row r="57" spans="1:27" s="51" customFormat="1">
      <c r="A57" s="59" t="s">
        <v>114</v>
      </c>
      <c r="B57" s="474" t="s">
        <v>367</v>
      </c>
      <c r="C57" s="318">
        <v>12</v>
      </c>
      <c r="D57" s="318">
        <v>2</v>
      </c>
      <c r="E57" s="318">
        <v>2</v>
      </c>
      <c r="F57" s="318">
        <v>0</v>
      </c>
      <c r="G57" s="318" t="s">
        <v>363</v>
      </c>
      <c r="H57" s="318">
        <v>0</v>
      </c>
      <c r="I57" s="318" t="s">
        <v>363</v>
      </c>
      <c r="J57" s="318">
        <v>0</v>
      </c>
      <c r="K57" s="316" t="s">
        <v>363</v>
      </c>
      <c r="L57" s="318">
        <v>0</v>
      </c>
      <c r="M57" s="316" t="s">
        <v>363</v>
      </c>
      <c r="N57" s="318">
        <v>12</v>
      </c>
      <c r="O57" s="316">
        <v>4</v>
      </c>
      <c r="P57" s="318">
        <v>0</v>
      </c>
      <c r="Q57" s="316" t="s">
        <v>363</v>
      </c>
      <c r="R57" s="318">
        <v>0</v>
      </c>
      <c r="S57" s="316" t="s">
        <v>363</v>
      </c>
      <c r="T57" s="318">
        <v>0</v>
      </c>
      <c r="U57" s="316" t="s">
        <v>363</v>
      </c>
      <c r="V57" s="318">
        <v>0</v>
      </c>
      <c r="W57" s="318" t="s">
        <v>363</v>
      </c>
      <c r="X57" s="318">
        <v>0</v>
      </c>
      <c r="Y57" s="316" t="s">
        <v>363</v>
      </c>
      <c r="Z57" s="318">
        <v>0</v>
      </c>
      <c r="AA57" s="318">
        <v>0</v>
      </c>
    </row>
    <row r="58" spans="1:27" s="51" customFormat="1" ht="36.75" customHeight="1">
      <c r="A58" s="61" t="s">
        <v>54</v>
      </c>
      <c r="B58" s="476" t="s">
        <v>212</v>
      </c>
      <c r="C58" s="317">
        <v>0</v>
      </c>
      <c r="D58" s="317">
        <v>0</v>
      </c>
      <c r="E58" s="317">
        <v>0</v>
      </c>
      <c r="F58" s="317">
        <v>0</v>
      </c>
      <c r="G58" s="316" t="s">
        <v>363</v>
      </c>
      <c r="H58" s="317">
        <v>0</v>
      </c>
      <c r="I58" s="316" t="s">
        <v>363</v>
      </c>
      <c r="J58" s="317">
        <v>0</v>
      </c>
      <c r="K58" s="316" t="s">
        <v>363</v>
      </c>
      <c r="L58" s="317">
        <v>0</v>
      </c>
      <c r="M58" s="316" t="s">
        <v>363</v>
      </c>
      <c r="N58" s="317">
        <v>0</v>
      </c>
      <c r="O58" s="316" t="s">
        <v>363</v>
      </c>
      <c r="P58" s="317">
        <v>0</v>
      </c>
      <c r="Q58" s="316" t="s">
        <v>363</v>
      </c>
      <c r="R58" s="317">
        <v>0</v>
      </c>
      <c r="S58" s="316" t="s">
        <v>363</v>
      </c>
      <c r="T58" s="317">
        <v>0</v>
      </c>
      <c r="U58" s="316" t="s">
        <v>363</v>
      </c>
      <c r="V58" s="317">
        <v>0</v>
      </c>
      <c r="W58" s="316" t="s">
        <v>363</v>
      </c>
      <c r="X58" s="317">
        <v>0</v>
      </c>
      <c r="Y58" s="316" t="s">
        <v>363</v>
      </c>
      <c r="Z58" s="317">
        <v>0</v>
      </c>
      <c r="AA58" s="317">
        <v>0</v>
      </c>
    </row>
    <row r="59" spans="1:27" s="51" customFormat="1">
      <c r="A59" s="61" t="s">
        <v>52</v>
      </c>
      <c r="B59" s="60" t="s">
        <v>113</v>
      </c>
      <c r="C59" s="317" t="s">
        <v>220</v>
      </c>
      <c r="D59" s="317" t="s">
        <v>220</v>
      </c>
      <c r="E59" s="317" t="s">
        <v>220</v>
      </c>
      <c r="F59" s="317" t="s">
        <v>220</v>
      </c>
      <c r="G59" s="317" t="s">
        <v>220</v>
      </c>
      <c r="H59" s="317" t="s">
        <v>220</v>
      </c>
      <c r="I59" s="317" t="s">
        <v>220</v>
      </c>
      <c r="J59" s="317" t="s">
        <v>220</v>
      </c>
      <c r="K59" s="317" t="s">
        <v>220</v>
      </c>
      <c r="L59" s="317" t="s">
        <v>220</v>
      </c>
      <c r="M59" s="317" t="s">
        <v>220</v>
      </c>
      <c r="N59" s="317" t="s">
        <v>220</v>
      </c>
      <c r="O59" s="317" t="s">
        <v>220</v>
      </c>
      <c r="P59" s="317" t="s">
        <v>220</v>
      </c>
      <c r="Q59" s="317" t="s">
        <v>220</v>
      </c>
      <c r="R59" s="317" t="s">
        <v>220</v>
      </c>
      <c r="S59" s="317" t="s">
        <v>220</v>
      </c>
      <c r="T59" s="317" t="s">
        <v>220</v>
      </c>
      <c r="U59" s="317" t="s">
        <v>220</v>
      </c>
      <c r="V59" s="317" t="s">
        <v>220</v>
      </c>
      <c r="W59" s="317" t="s">
        <v>220</v>
      </c>
      <c r="X59" s="317" t="s">
        <v>220</v>
      </c>
      <c r="Y59" s="317" t="s">
        <v>220</v>
      </c>
      <c r="Z59" s="317" t="s">
        <v>220</v>
      </c>
      <c r="AA59" s="317" t="s">
        <v>220</v>
      </c>
    </row>
    <row r="60" spans="1:27" s="51" customFormat="1">
      <c r="A60" s="59" t="s">
        <v>206</v>
      </c>
      <c r="B60" s="477" t="s">
        <v>133</v>
      </c>
      <c r="C60" s="478">
        <v>0</v>
      </c>
      <c r="D60" s="318">
        <v>0</v>
      </c>
      <c r="E60" s="478">
        <v>0</v>
      </c>
      <c r="F60" s="318">
        <v>0</v>
      </c>
      <c r="G60" s="316" t="s">
        <v>363</v>
      </c>
      <c r="H60" s="318">
        <v>0</v>
      </c>
      <c r="I60" s="316" t="s">
        <v>363</v>
      </c>
      <c r="J60" s="318">
        <v>0</v>
      </c>
      <c r="K60" s="316" t="s">
        <v>363</v>
      </c>
      <c r="L60" s="318">
        <v>0</v>
      </c>
      <c r="M60" s="316" t="s">
        <v>363</v>
      </c>
      <c r="N60" s="318">
        <v>0</v>
      </c>
      <c r="O60" s="316" t="s">
        <v>363</v>
      </c>
      <c r="P60" s="318">
        <v>0</v>
      </c>
      <c r="Q60" s="316" t="s">
        <v>363</v>
      </c>
      <c r="R60" s="318">
        <v>0</v>
      </c>
      <c r="S60" s="316" t="s">
        <v>363</v>
      </c>
      <c r="T60" s="318">
        <v>0</v>
      </c>
      <c r="U60" s="316" t="s">
        <v>363</v>
      </c>
      <c r="V60" s="318">
        <v>0</v>
      </c>
      <c r="W60" s="316" t="s">
        <v>363</v>
      </c>
      <c r="X60" s="318">
        <v>0</v>
      </c>
      <c r="Y60" s="316" t="s">
        <v>363</v>
      </c>
      <c r="Z60" s="318">
        <v>0</v>
      </c>
      <c r="AA60" s="318">
        <v>0</v>
      </c>
    </row>
    <row r="61" spans="1:27" s="51" customFormat="1">
      <c r="A61" s="59" t="s">
        <v>207</v>
      </c>
      <c r="B61" s="477" t="s">
        <v>131</v>
      </c>
      <c r="C61" s="478">
        <v>0</v>
      </c>
      <c r="D61" s="318">
        <v>0</v>
      </c>
      <c r="E61" s="478">
        <v>0</v>
      </c>
      <c r="F61" s="318">
        <v>0</v>
      </c>
      <c r="G61" s="316" t="s">
        <v>363</v>
      </c>
      <c r="H61" s="318">
        <v>0</v>
      </c>
      <c r="I61" s="316" t="s">
        <v>363</v>
      </c>
      <c r="J61" s="318">
        <v>0</v>
      </c>
      <c r="K61" s="316" t="s">
        <v>363</v>
      </c>
      <c r="L61" s="318">
        <v>0</v>
      </c>
      <c r="M61" s="316" t="s">
        <v>363</v>
      </c>
      <c r="N61" s="318">
        <v>0</v>
      </c>
      <c r="O61" s="316" t="s">
        <v>363</v>
      </c>
      <c r="P61" s="318">
        <v>0</v>
      </c>
      <c r="Q61" s="316" t="s">
        <v>363</v>
      </c>
      <c r="R61" s="318">
        <v>0</v>
      </c>
      <c r="S61" s="316" t="s">
        <v>363</v>
      </c>
      <c r="T61" s="318">
        <v>0</v>
      </c>
      <c r="U61" s="316" t="s">
        <v>363</v>
      </c>
      <c r="V61" s="318">
        <v>0</v>
      </c>
      <c r="W61" s="316" t="s">
        <v>363</v>
      </c>
      <c r="X61" s="318">
        <v>0</v>
      </c>
      <c r="Y61" s="316" t="s">
        <v>363</v>
      </c>
      <c r="Z61" s="318">
        <v>0</v>
      </c>
      <c r="AA61" s="318">
        <v>0</v>
      </c>
    </row>
    <row r="62" spans="1:27" s="51" customFormat="1">
      <c r="A62" s="59" t="s">
        <v>208</v>
      </c>
      <c r="B62" s="477" t="s">
        <v>129</v>
      </c>
      <c r="C62" s="478">
        <v>0</v>
      </c>
      <c r="D62" s="318">
        <v>0</v>
      </c>
      <c r="E62" s="478">
        <v>0</v>
      </c>
      <c r="F62" s="318">
        <v>0</v>
      </c>
      <c r="G62" s="316" t="s">
        <v>363</v>
      </c>
      <c r="H62" s="318">
        <v>0</v>
      </c>
      <c r="I62" s="316" t="s">
        <v>363</v>
      </c>
      <c r="J62" s="318">
        <v>0</v>
      </c>
      <c r="K62" s="316" t="s">
        <v>363</v>
      </c>
      <c r="L62" s="318">
        <v>0</v>
      </c>
      <c r="M62" s="316" t="s">
        <v>363</v>
      </c>
      <c r="N62" s="318">
        <v>0</v>
      </c>
      <c r="O62" s="316" t="s">
        <v>363</v>
      </c>
      <c r="P62" s="318">
        <v>0</v>
      </c>
      <c r="Q62" s="316" t="s">
        <v>363</v>
      </c>
      <c r="R62" s="318">
        <v>0</v>
      </c>
      <c r="S62" s="316" t="s">
        <v>363</v>
      </c>
      <c r="T62" s="318">
        <v>0</v>
      </c>
      <c r="U62" s="316" t="s">
        <v>363</v>
      </c>
      <c r="V62" s="318">
        <v>0</v>
      </c>
      <c r="W62" s="316" t="s">
        <v>363</v>
      </c>
      <c r="X62" s="318">
        <v>0</v>
      </c>
      <c r="Y62" s="316" t="s">
        <v>363</v>
      </c>
      <c r="Z62" s="318">
        <v>0</v>
      </c>
      <c r="AA62" s="318">
        <v>0</v>
      </c>
    </row>
    <row r="63" spans="1:27" s="51" customFormat="1">
      <c r="A63" s="59" t="s">
        <v>209</v>
      </c>
      <c r="B63" s="477" t="s">
        <v>211</v>
      </c>
      <c r="C63" s="478">
        <v>0</v>
      </c>
      <c r="D63" s="318">
        <v>0</v>
      </c>
      <c r="E63" s="478">
        <v>0</v>
      </c>
      <c r="F63" s="318">
        <v>0</v>
      </c>
      <c r="G63" s="316" t="s">
        <v>363</v>
      </c>
      <c r="H63" s="318">
        <v>0</v>
      </c>
      <c r="I63" s="316" t="s">
        <v>363</v>
      </c>
      <c r="J63" s="318">
        <v>0</v>
      </c>
      <c r="K63" s="316" t="s">
        <v>363</v>
      </c>
      <c r="L63" s="318">
        <v>0</v>
      </c>
      <c r="M63" s="316" t="s">
        <v>363</v>
      </c>
      <c r="N63" s="318">
        <v>0</v>
      </c>
      <c r="O63" s="316" t="s">
        <v>363</v>
      </c>
      <c r="P63" s="318">
        <v>0</v>
      </c>
      <c r="Q63" s="316" t="s">
        <v>363</v>
      </c>
      <c r="R63" s="318">
        <v>0</v>
      </c>
      <c r="S63" s="316" t="s">
        <v>363</v>
      </c>
      <c r="T63" s="318">
        <v>0</v>
      </c>
      <c r="U63" s="316" t="s">
        <v>363</v>
      </c>
      <c r="V63" s="318">
        <v>0</v>
      </c>
      <c r="W63" s="316" t="s">
        <v>363</v>
      </c>
      <c r="X63" s="318">
        <v>0</v>
      </c>
      <c r="Y63" s="316" t="s">
        <v>363</v>
      </c>
      <c r="Z63" s="318">
        <v>0</v>
      </c>
      <c r="AA63" s="318">
        <v>0</v>
      </c>
    </row>
    <row r="64" spans="1:27" s="51" customFormat="1">
      <c r="A64" s="59" t="s">
        <v>210</v>
      </c>
      <c r="B64" s="474" t="s">
        <v>367</v>
      </c>
      <c r="C64" s="479">
        <v>0</v>
      </c>
      <c r="D64" s="318">
        <v>0</v>
      </c>
      <c r="E64" s="479">
        <v>0</v>
      </c>
      <c r="F64" s="318">
        <v>0</v>
      </c>
      <c r="G64" s="316" t="s">
        <v>363</v>
      </c>
      <c r="H64" s="318">
        <v>0</v>
      </c>
      <c r="I64" s="316" t="s">
        <v>363</v>
      </c>
      <c r="J64" s="318">
        <v>0</v>
      </c>
      <c r="K64" s="316" t="s">
        <v>363</v>
      </c>
      <c r="L64" s="318">
        <v>0</v>
      </c>
      <c r="M64" s="316" t="s">
        <v>363</v>
      </c>
      <c r="N64" s="318">
        <v>0</v>
      </c>
      <c r="O64" s="316" t="s">
        <v>363</v>
      </c>
      <c r="P64" s="318">
        <v>0</v>
      </c>
      <c r="Q64" s="316" t="s">
        <v>363</v>
      </c>
      <c r="R64" s="318">
        <v>0</v>
      </c>
      <c r="S64" s="316" t="s">
        <v>363</v>
      </c>
      <c r="T64" s="318">
        <v>0</v>
      </c>
      <c r="U64" s="316" t="s">
        <v>363</v>
      </c>
      <c r="V64" s="318">
        <v>0</v>
      </c>
      <c r="W64" s="316" t="s">
        <v>363</v>
      </c>
      <c r="X64" s="318">
        <v>0</v>
      </c>
      <c r="Y64" s="316" t="s">
        <v>363</v>
      </c>
      <c r="Z64" s="318">
        <v>0</v>
      </c>
      <c r="AA64" s="318">
        <v>0</v>
      </c>
    </row>
    <row r="65" spans="1:26" s="51" customFormat="1">
      <c r="A65" s="56"/>
      <c r="B65" s="57"/>
      <c r="C65" s="57"/>
      <c r="D65" s="57"/>
      <c r="E65" s="57"/>
      <c r="F65" s="57"/>
      <c r="G65" s="57"/>
      <c r="H65" s="57"/>
      <c r="I65" s="57"/>
    </row>
    <row r="66" spans="1:26" s="51" customFormat="1" ht="54" customHeight="1">
      <c r="B66" s="430"/>
      <c r="C66" s="430"/>
      <c r="D66" s="430"/>
      <c r="E66" s="430"/>
      <c r="F66" s="352"/>
      <c r="G66" s="352"/>
      <c r="H66" s="352"/>
      <c r="I66" s="352"/>
      <c r="J66" s="55"/>
      <c r="K66" s="55"/>
      <c r="L66" s="55"/>
      <c r="M66" s="55"/>
      <c r="N66" s="55"/>
      <c r="O66" s="55"/>
      <c r="P66" s="55"/>
      <c r="Q66" s="55"/>
      <c r="R66" s="55"/>
      <c r="S66" s="55"/>
      <c r="T66" s="55"/>
      <c r="U66" s="55"/>
      <c r="V66" s="55"/>
      <c r="W66" s="55"/>
      <c r="X66" s="55"/>
      <c r="Y66" s="55"/>
      <c r="Z66" s="55"/>
    </row>
    <row r="67" spans="1:26" s="51" customFormat="1"/>
    <row r="68" spans="1:26" s="51" customFormat="1" ht="50.25" customHeight="1">
      <c r="B68" s="429"/>
      <c r="C68" s="429"/>
      <c r="D68" s="429"/>
      <c r="E68" s="429"/>
      <c r="F68" s="353"/>
      <c r="G68" s="353"/>
      <c r="H68" s="353"/>
      <c r="I68" s="353"/>
    </row>
    <row r="69" spans="1:26" s="51" customFormat="1"/>
    <row r="70" spans="1:26" s="51" customFormat="1" ht="36.75" customHeight="1">
      <c r="B70" s="430"/>
      <c r="C70" s="430"/>
      <c r="D70" s="430"/>
      <c r="E70" s="430"/>
      <c r="F70" s="352"/>
      <c r="G70" s="352"/>
      <c r="H70" s="352"/>
      <c r="I70" s="352"/>
    </row>
    <row r="71" spans="1:26" s="51" customFormat="1">
      <c r="B71" s="54"/>
      <c r="C71" s="54"/>
      <c r="D71" s="54"/>
      <c r="E71" s="54"/>
      <c r="F71" s="54"/>
      <c r="G71" s="54"/>
      <c r="H71" s="54"/>
      <c r="I71" s="54"/>
    </row>
    <row r="72" spans="1:26" s="51" customFormat="1" ht="51" customHeight="1">
      <c r="B72" s="430"/>
      <c r="C72" s="430"/>
      <c r="D72" s="430"/>
      <c r="E72" s="430"/>
      <c r="F72" s="352"/>
      <c r="G72" s="352"/>
      <c r="H72" s="352"/>
      <c r="I72" s="352"/>
    </row>
    <row r="73" spans="1:26" s="51" customFormat="1" ht="32.25" customHeight="1">
      <c r="B73" s="429"/>
      <c r="C73" s="429"/>
      <c r="D73" s="429"/>
      <c r="E73" s="429"/>
      <c r="F73" s="353"/>
      <c r="G73" s="353"/>
      <c r="H73" s="353"/>
      <c r="I73" s="353"/>
    </row>
    <row r="74" spans="1:26" s="51" customFormat="1" ht="51.75" customHeight="1">
      <c r="B74" s="430"/>
      <c r="C74" s="430"/>
      <c r="D74" s="430"/>
      <c r="E74" s="430"/>
      <c r="F74" s="352"/>
      <c r="G74" s="352"/>
      <c r="H74" s="352"/>
      <c r="I74" s="352"/>
    </row>
    <row r="75" spans="1:26" s="51" customFormat="1" ht="21.75" customHeight="1">
      <c r="B75" s="435"/>
      <c r="C75" s="435"/>
      <c r="D75" s="435"/>
      <c r="E75" s="435"/>
      <c r="F75" s="351"/>
      <c r="G75" s="351"/>
      <c r="H75" s="351"/>
      <c r="I75" s="351"/>
    </row>
    <row r="76" spans="1:26" ht="23.25" customHeight="1">
      <c r="A76" s="51"/>
      <c r="B76" s="52"/>
      <c r="C76" s="52"/>
      <c r="D76" s="52"/>
      <c r="E76" s="52"/>
      <c r="F76" s="52"/>
      <c r="G76" s="52"/>
      <c r="H76" s="52"/>
      <c r="I76" s="52"/>
      <c r="J76" s="51"/>
      <c r="K76" s="51"/>
      <c r="L76" s="51"/>
      <c r="M76" s="51"/>
      <c r="N76" s="51"/>
      <c r="O76" s="51"/>
      <c r="P76" s="51"/>
      <c r="Q76" s="51"/>
      <c r="R76" s="51"/>
      <c r="S76" s="51"/>
      <c r="T76" s="51"/>
      <c r="U76" s="51"/>
      <c r="V76" s="51"/>
      <c r="W76" s="51"/>
      <c r="X76" s="51"/>
      <c r="Y76" s="51"/>
      <c r="Z76" s="51"/>
    </row>
    <row r="77" spans="1:26" ht="18.75" customHeight="1">
      <c r="A77" s="51"/>
      <c r="B77" s="436"/>
      <c r="C77" s="436"/>
      <c r="D77" s="436"/>
      <c r="E77" s="436"/>
      <c r="F77" s="325"/>
      <c r="G77" s="325"/>
      <c r="H77" s="325"/>
      <c r="I77" s="325"/>
      <c r="J77" s="51"/>
      <c r="K77" s="51"/>
      <c r="L77" s="51"/>
      <c r="M77" s="51"/>
      <c r="N77" s="51"/>
      <c r="O77" s="51"/>
      <c r="P77" s="51"/>
      <c r="Q77" s="51"/>
      <c r="R77" s="51"/>
      <c r="S77" s="51"/>
      <c r="T77" s="51"/>
      <c r="U77" s="51"/>
      <c r="V77" s="51"/>
      <c r="W77" s="51"/>
      <c r="X77" s="51"/>
      <c r="Y77" s="51"/>
      <c r="Z77" s="51"/>
    </row>
    <row r="78" spans="1:26">
      <c r="A78" s="51"/>
      <c r="B78" s="51"/>
      <c r="C78" s="51"/>
      <c r="D78" s="51"/>
      <c r="E78" s="51"/>
      <c r="F78" s="51"/>
      <c r="G78" s="51"/>
      <c r="H78" s="51"/>
      <c r="I78" s="51"/>
      <c r="J78" s="51"/>
      <c r="K78" s="51"/>
      <c r="L78" s="51"/>
      <c r="M78" s="51"/>
      <c r="N78" s="51"/>
      <c r="O78" s="51"/>
      <c r="P78" s="51"/>
      <c r="Q78" s="51"/>
      <c r="R78" s="51"/>
      <c r="S78" s="51"/>
      <c r="T78" s="51"/>
      <c r="U78" s="51"/>
      <c r="V78" s="51"/>
      <c r="W78" s="51"/>
      <c r="X78" s="51"/>
      <c r="Y78" s="51"/>
      <c r="Z78" s="51"/>
    </row>
    <row r="79" spans="1:26">
      <c r="A79" s="51"/>
      <c r="B79" s="51"/>
      <c r="C79" s="51"/>
      <c r="D79" s="51"/>
      <c r="E79" s="51"/>
      <c r="F79" s="51"/>
      <c r="G79" s="51"/>
      <c r="H79" s="51"/>
      <c r="I79" s="51"/>
      <c r="J79" s="51"/>
      <c r="K79" s="51"/>
      <c r="L79" s="51"/>
      <c r="M79" s="51"/>
      <c r="N79" s="51"/>
      <c r="O79" s="51"/>
      <c r="P79" s="51"/>
      <c r="Q79" s="51"/>
      <c r="R79" s="51"/>
      <c r="S79" s="51"/>
      <c r="T79" s="51"/>
      <c r="U79" s="51"/>
      <c r="V79" s="51"/>
      <c r="W79" s="51"/>
      <c r="X79" s="51"/>
      <c r="Y79" s="51"/>
      <c r="Z79" s="51"/>
    </row>
  </sheetData>
  <mergeCells count="38">
    <mergeCell ref="B75:E75"/>
    <mergeCell ref="B77:E77"/>
    <mergeCell ref="A14:AA14"/>
    <mergeCell ref="A15:AA15"/>
    <mergeCell ref="A16:AA16"/>
    <mergeCell ref="A18:AA18"/>
    <mergeCell ref="E20:E21"/>
    <mergeCell ref="J20:M20"/>
    <mergeCell ref="Z20:AA21"/>
    <mergeCell ref="B66:E66"/>
    <mergeCell ref="B68:E68"/>
    <mergeCell ref="B70:E70"/>
    <mergeCell ref="V20:Y20"/>
    <mergeCell ref="R21:S21"/>
    <mergeCell ref="B72:E72"/>
    <mergeCell ref="J21:K21"/>
    <mergeCell ref="B74:E74"/>
    <mergeCell ref="A4:AA4"/>
    <mergeCell ref="A6:AA6"/>
    <mergeCell ref="A8:AA8"/>
    <mergeCell ref="A9:AA9"/>
    <mergeCell ref="A11:AA11"/>
    <mergeCell ref="A12:AA12"/>
    <mergeCell ref="C20:D21"/>
    <mergeCell ref="A20:A22"/>
    <mergeCell ref="B20:B22"/>
    <mergeCell ref="N20:Q20"/>
    <mergeCell ref="N21:O21"/>
    <mergeCell ref="P21:Q21"/>
    <mergeCell ref="R20:U20"/>
    <mergeCell ref="F20:I20"/>
    <mergeCell ref="F21:G21"/>
    <mergeCell ref="T21:U21"/>
    <mergeCell ref="V21:W21"/>
    <mergeCell ref="X21:Y21"/>
    <mergeCell ref="L21:M21"/>
    <mergeCell ref="B73:E73"/>
    <mergeCell ref="H21:I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codeName="Лист11">
    <tabColor rgb="FF92D050"/>
    <pageSetUpPr fitToPage="1"/>
  </sheetPr>
  <dimension ref="A1:AV26"/>
  <sheetViews>
    <sheetView view="pageBreakPreview" zoomScale="70" zoomScaleSheetLayoutView="70" workbookViewId="0">
      <selection activeCell="D28" sqref="D28"/>
    </sheetView>
  </sheetViews>
  <sheetFormatPr defaultRowHeight="15"/>
  <cols>
    <col min="1" max="1" width="6.140625" style="17" customWidth="1"/>
    <col min="2" max="2" width="23.140625" style="17" customWidth="1"/>
    <col min="3" max="3" width="20.140625" style="17" customWidth="1"/>
    <col min="4" max="4" width="15.140625" style="17" customWidth="1"/>
    <col min="5" max="12" width="7.7109375" style="17" customWidth="1"/>
    <col min="13" max="13" width="15.85546875" style="17" customWidth="1"/>
    <col min="14" max="14" width="10.7109375" style="17" customWidth="1"/>
    <col min="15" max="15" width="15.5703125" style="17" customWidth="1"/>
    <col min="16" max="16" width="16" style="17" customWidth="1"/>
    <col min="17" max="17" width="13.42578125" style="17" customWidth="1"/>
    <col min="18" max="18" width="17" style="17" customWidth="1"/>
    <col min="19" max="20" width="13.42578125" style="17" customWidth="1"/>
    <col min="21" max="21" width="11.42578125" style="17" customWidth="1"/>
    <col min="22" max="22" width="12.7109375" style="17" customWidth="1"/>
    <col min="23" max="23" width="14.42578125" style="17" customWidth="1"/>
    <col min="24" max="24" width="14.85546875" style="17" customWidth="1"/>
    <col min="25" max="25" width="14.5703125" style="17" customWidth="1"/>
    <col min="26" max="26" width="7.7109375" style="17" customWidth="1"/>
    <col min="27" max="27" width="14.42578125" style="17" customWidth="1"/>
    <col min="28" max="28" width="13.85546875" style="17" customWidth="1"/>
    <col min="29" max="29" width="13.5703125" style="17" customWidth="1"/>
    <col min="30" max="30" width="12.85546875" style="17" customWidth="1"/>
    <col min="31" max="31" width="23.2851562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8.42578125" style="17" customWidth="1"/>
    <col min="45" max="45" width="15.5703125" style="17" customWidth="1"/>
    <col min="46" max="46" width="18.5703125" style="17" customWidth="1"/>
    <col min="47" max="47" width="19.28515625" style="17" customWidth="1"/>
    <col min="48" max="48" width="15.7109375" style="17" customWidth="1"/>
    <col min="49" max="16384" width="9.140625" style="17"/>
  </cols>
  <sheetData>
    <row r="1" spans="1:48" ht="18.75">
      <c r="AV1" s="36" t="s">
        <v>64</v>
      </c>
    </row>
    <row r="2" spans="1:48" ht="18.75">
      <c r="AV2" s="13" t="s">
        <v>6</v>
      </c>
    </row>
    <row r="3" spans="1:48" ht="18.75">
      <c r="AV3" s="13" t="s">
        <v>63</v>
      </c>
    </row>
    <row r="4" spans="1:48" ht="18.75">
      <c r="AV4" s="13"/>
    </row>
    <row r="5" spans="1:48" ht="18.75" customHeight="1">
      <c r="A5" s="359" t="str">
        <f>'1. паспорт местоположение'!A5:C5</f>
        <v>Год раскрытия информации: 2025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ht="18.75">
      <c r="AV6" s="13"/>
    </row>
    <row r="7" spans="1:48" ht="18.75">
      <c r="A7" s="366" t="s">
        <v>5</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8.75">
      <c r="A9" s="367" t="s">
        <v>540</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row>
    <row r="10" spans="1:48" ht="15.75">
      <c r="A10" s="365" t="s">
        <v>4</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8.75">
      <c r="A12" s="367" t="str">
        <f>'1. паспорт местоположение'!A12:C12</f>
        <v>J_LENOKTZD32</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c r="AJ12" s="367"/>
      <c r="AK12" s="367"/>
      <c r="AL12" s="367"/>
      <c r="AM12" s="367"/>
      <c r="AN12" s="367"/>
      <c r="AO12" s="367"/>
      <c r="AP12" s="367"/>
      <c r="AQ12" s="367"/>
      <c r="AR12" s="367"/>
      <c r="AS12" s="367"/>
      <c r="AT12" s="367"/>
      <c r="AU12" s="367"/>
      <c r="AV12" s="367"/>
    </row>
    <row r="13" spans="1:48" ht="15.75">
      <c r="A13" s="365" t="s">
        <v>3</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c r="A14" s="368"/>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68"/>
      <c r="AL14" s="368"/>
      <c r="AM14" s="368"/>
      <c r="AN14" s="368"/>
      <c r="AO14" s="368"/>
      <c r="AP14" s="368"/>
      <c r="AQ14" s="368"/>
      <c r="AR14" s="368"/>
      <c r="AS14" s="368"/>
      <c r="AT14" s="368"/>
      <c r="AU14" s="368"/>
      <c r="AV14" s="368"/>
    </row>
    <row r="15" spans="1:48" ht="20.25">
      <c r="A15" s="398" t="str">
        <f>'1. паспорт местоположение'!A15:C15</f>
        <v>Техническое перевооружение КТП и ВЛ-0,4 кВ ст.Верево, замена КТП 400кВА на КТП 400кВА киоскового типа, замена ВЛ-10кВ провода АС-35 на СИП-3 50мм2 длиной 50 метров, замена ВЛ-0,4кВ провода АС-35 на СИП 4х50 длиной 3 км,, по адресу: Ленинградская область, станция Верево</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row>
    <row r="16" spans="1:48" ht="15.75">
      <c r="A16" s="365" t="s">
        <v>2</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468"/>
      <c r="AB17" s="468"/>
      <c r="AC17" s="468"/>
      <c r="AD17" s="468"/>
      <c r="AE17" s="468"/>
      <c r="AF17" s="468"/>
      <c r="AG17" s="468"/>
      <c r="AH17" s="468"/>
      <c r="AI17" s="468"/>
      <c r="AJ17" s="468"/>
      <c r="AK17" s="468"/>
      <c r="AL17" s="468"/>
      <c r="AM17" s="468"/>
      <c r="AN17" s="468"/>
      <c r="AO17" s="468"/>
      <c r="AP17" s="468"/>
      <c r="AQ17" s="468"/>
      <c r="AR17" s="468"/>
      <c r="AS17" s="468"/>
      <c r="AT17" s="468"/>
      <c r="AU17" s="468"/>
      <c r="AV17" s="468"/>
    </row>
    <row r="18" spans="1:48" ht="14.25" customHeight="1">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c r="AD18" s="468"/>
      <c r="AE18" s="468"/>
      <c r="AF18" s="468"/>
      <c r="AG18" s="468"/>
      <c r="AH18" s="468"/>
      <c r="AI18" s="468"/>
      <c r="AJ18" s="468"/>
      <c r="AK18" s="468"/>
      <c r="AL18" s="468"/>
      <c r="AM18" s="468"/>
      <c r="AN18" s="468"/>
      <c r="AO18" s="468"/>
      <c r="AP18" s="468"/>
      <c r="AQ18" s="468"/>
      <c r="AR18" s="468"/>
      <c r="AS18" s="468"/>
      <c r="AT18" s="468"/>
      <c r="AU18" s="468"/>
      <c r="AV18" s="468"/>
    </row>
    <row r="19" spans="1:48">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8"/>
      <c r="AB19" s="468"/>
      <c r="AC19" s="468"/>
      <c r="AD19" s="468"/>
      <c r="AE19" s="468"/>
      <c r="AF19" s="468"/>
      <c r="AG19" s="468"/>
      <c r="AH19" s="468"/>
      <c r="AI19" s="468"/>
      <c r="AJ19" s="468"/>
      <c r="AK19" s="468"/>
      <c r="AL19" s="468"/>
      <c r="AM19" s="468"/>
      <c r="AN19" s="468"/>
      <c r="AO19" s="468"/>
      <c r="AP19" s="468"/>
      <c r="AQ19" s="468"/>
      <c r="AR19" s="468"/>
      <c r="AS19" s="468"/>
      <c r="AT19" s="468"/>
      <c r="AU19" s="468"/>
      <c r="AV19" s="468"/>
    </row>
    <row r="20" spans="1:48" s="20" customFormat="1">
      <c r="A20" s="469"/>
      <c r="B20" s="469"/>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469"/>
      <c r="AB20" s="469"/>
      <c r="AC20" s="469"/>
      <c r="AD20" s="469"/>
      <c r="AE20" s="469"/>
      <c r="AF20" s="469"/>
      <c r="AG20" s="469"/>
      <c r="AH20" s="469"/>
      <c r="AI20" s="469"/>
      <c r="AJ20" s="469"/>
      <c r="AK20" s="469"/>
      <c r="AL20" s="469"/>
      <c r="AM20" s="469"/>
      <c r="AN20" s="469"/>
      <c r="AO20" s="469"/>
      <c r="AP20" s="469"/>
      <c r="AQ20" s="469"/>
      <c r="AR20" s="469"/>
      <c r="AS20" s="469"/>
      <c r="AT20" s="469"/>
      <c r="AU20" s="469"/>
      <c r="AV20" s="469"/>
    </row>
    <row r="21" spans="1:48" s="20" customFormat="1">
      <c r="A21" s="457" t="s">
        <v>345</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20" customFormat="1" ht="58.5" customHeight="1">
      <c r="A22" s="450" t="s">
        <v>48</v>
      </c>
      <c r="B22" s="459" t="s">
        <v>20</v>
      </c>
      <c r="C22" s="450" t="s">
        <v>47</v>
      </c>
      <c r="D22" s="450" t="s">
        <v>46</v>
      </c>
      <c r="E22" s="462" t="s">
        <v>355</v>
      </c>
      <c r="F22" s="463"/>
      <c r="G22" s="463"/>
      <c r="H22" s="463"/>
      <c r="I22" s="463"/>
      <c r="J22" s="463"/>
      <c r="K22" s="463"/>
      <c r="L22" s="464"/>
      <c r="M22" s="450" t="s">
        <v>45</v>
      </c>
      <c r="N22" s="450" t="s">
        <v>44</v>
      </c>
      <c r="O22" s="450" t="s">
        <v>43</v>
      </c>
      <c r="P22" s="445" t="s">
        <v>215</v>
      </c>
      <c r="Q22" s="445" t="s">
        <v>42</v>
      </c>
      <c r="R22" s="445" t="s">
        <v>41</v>
      </c>
      <c r="S22" s="445" t="s">
        <v>40</v>
      </c>
      <c r="T22" s="445"/>
      <c r="U22" s="465" t="s">
        <v>39</v>
      </c>
      <c r="V22" s="465" t="s">
        <v>38</v>
      </c>
      <c r="W22" s="445" t="s">
        <v>37</v>
      </c>
      <c r="X22" s="445" t="s">
        <v>36</v>
      </c>
      <c r="Y22" s="445" t="s">
        <v>35</v>
      </c>
      <c r="Z22" s="452" t="s">
        <v>34</v>
      </c>
      <c r="AA22" s="445" t="s">
        <v>33</v>
      </c>
      <c r="AB22" s="445" t="s">
        <v>32</v>
      </c>
      <c r="AC22" s="445" t="s">
        <v>31</v>
      </c>
      <c r="AD22" s="445" t="s">
        <v>30</v>
      </c>
      <c r="AE22" s="445" t="s">
        <v>29</v>
      </c>
      <c r="AF22" s="445" t="s">
        <v>28</v>
      </c>
      <c r="AG22" s="445"/>
      <c r="AH22" s="445"/>
      <c r="AI22" s="445"/>
      <c r="AJ22" s="445"/>
      <c r="AK22" s="445"/>
      <c r="AL22" s="445" t="s">
        <v>27</v>
      </c>
      <c r="AM22" s="445"/>
      <c r="AN22" s="445"/>
      <c r="AO22" s="445"/>
      <c r="AP22" s="445" t="s">
        <v>26</v>
      </c>
      <c r="AQ22" s="445"/>
      <c r="AR22" s="445" t="s">
        <v>25</v>
      </c>
      <c r="AS22" s="445" t="s">
        <v>24</v>
      </c>
      <c r="AT22" s="445" t="s">
        <v>23</v>
      </c>
      <c r="AU22" s="445" t="s">
        <v>22</v>
      </c>
      <c r="AV22" s="445" t="s">
        <v>21</v>
      </c>
    </row>
    <row r="23" spans="1:48" s="20" customFormat="1" ht="64.5" customHeight="1">
      <c r="A23" s="458"/>
      <c r="B23" s="460"/>
      <c r="C23" s="458"/>
      <c r="D23" s="458"/>
      <c r="E23" s="453" t="s">
        <v>19</v>
      </c>
      <c r="F23" s="446" t="s">
        <v>112</v>
      </c>
      <c r="G23" s="446" t="s">
        <v>111</v>
      </c>
      <c r="H23" s="446" t="s">
        <v>110</v>
      </c>
      <c r="I23" s="448" t="s">
        <v>270</v>
      </c>
      <c r="J23" s="448" t="s">
        <v>271</v>
      </c>
      <c r="K23" s="448" t="s">
        <v>272</v>
      </c>
      <c r="L23" s="446" t="s">
        <v>367</v>
      </c>
      <c r="M23" s="458"/>
      <c r="N23" s="458"/>
      <c r="O23" s="458"/>
      <c r="P23" s="445"/>
      <c r="Q23" s="445"/>
      <c r="R23" s="445"/>
      <c r="S23" s="455" t="s">
        <v>0</v>
      </c>
      <c r="T23" s="455" t="s">
        <v>7</v>
      </c>
      <c r="U23" s="465"/>
      <c r="V23" s="465"/>
      <c r="W23" s="445"/>
      <c r="X23" s="445"/>
      <c r="Y23" s="445"/>
      <c r="Z23" s="445"/>
      <c r="AA23" s="445"/>
      <c r="AB23" s="445"/>
      <c r="AC23" s="445"/>
      <c r="AD23" s="445"/>
      <c r="AE23" s="445"/>
      <c r="AF23" s="445" t="s">
        <v>18</v>
      </c>
      <c r="AG23" s="445"/>
      <c r="AH23" s="445" t="s">
        <v>17</v>
      </c>
      <c r="AI23" s="445"/>
      <c r="AJ23" s="450" t="s">
        <v>16</v>
      </c>
      <c r="AK23" s="450" t="s">
        <v>15</v>
      </c>
      <c r="AL23" s="450" t="s">
        <v>14</v>
      </c>
      <c r="AM23" s="450" t="s">
        <v>13</v>
      </c>
      <c r="AN23" s="450" t="s">
        <v>12</v>
      </c>
      <c r="AO23" s="450" t="s">
        <v>11</v>
      </c>
      <c r="AP23" s="450" t="s">
        <v>10</v>
      </c>
      <c r="AQ23" s="466" t="s">
        <v>7</v>
      </c>
      <c r="AR23" s="445"/>
      <c r="AS23" s="445"/>
      <c r="AT23" s="445"/>
      <c r="AU23" s="445"/>
      <c r="AV23" s="445"/>
    </row>
    <row r="24" spans="1:48" s="20" customFormat="1" ht="96.75" customHeight="1">
      <c r="A24" s="451"/>
      <c r="B24" s="461"/>
      <c r="C24" s="451"/>
      <c r="D24" s="451"/>
      <c r="E24" s="454"/>
      <c r="F24" s="447"/>
      <c r="G24" s="447"/>
      <c r="H24" s="447"/>
      <c r="I24" s="449"/>
      <c r="J24" s="449"/>
      <c r="K24" s="449"/>
      <c r="L24" s="447"/>
      <c r="M24" s="451"/>
      <c r="N24" s="451"/>
      <c r="O24" s="451"/>
      <c r="P24" s="445"/>
      <c r="Q24" s="445"/>
      <c r="R24" s="445"/>
      <c r="S24" s="456"/>
      <c r="T24" s="456"/>
      <c r="U24" s="465"/>
      <c r="V24" s="465"/>
      <c r="W24" s="445"/>
      <c r="X24" s="445"/>
      <c r="Y24" s="445"/>
      <c r="Z24" s="445"/>
      <c r="AA24" s="445"/>
      <c r="AB24" s="445"/>
      <c r="AC24" s="445"/>
      <c r="AD24" s="445"/>
      <c r="AE24" s="445"/>
      <c r="AF24" s="104" t="s">
        <v>9</v>
      </c>
      <c r="AG24" s="104" t="s">
        <v>8</v>
      </c>
      <c r="AH24" s="105" t="s">
        <v>0</v>
      </c>
      <c r="AI24" s="105" t="s">
        <v>7</v>
      </c>
      <c r="AJ24" s="451"/>
      <c r="AK24" s="451"/>
      <c r="AL24" s="451"/>
      <c r="AM24" s="451"/>
      <c r="AN24" s="451"/>
      <c r="AO24" s="451"/>
      <c r="AP24" s="451"/>
      <c r="AQ24" s="467"/>
      <c r="AR24" s="445"/>
      <c r="AS24" s="445"/>
      <c r="AT24" s="445"/>
      <c r="AU24" s="445"/>
      <c r="AV24" s="445"/>
    </row>
    <row r="25" spans="1:48" s="18" customFormat="1" ht="11.25">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313" customFormat="1" ht="35.25" customHeight="1">
      <c r="A26" s="311">
        <v>1</v>
      </c>
      <c r="B26" s="312" t="s">
        <v>363</v>
      </c>
      <c r="C26" s="312" t="s">
        <v>363</v>
      </c>
      <c r="D26" s="312" t="s">
        <v>363</v>
      </c>
      <c r="E26" s="312" t="s">
        <v>363</v>
      </c>
      <c r="F26" s="312" t="s">
        <v>363</v>
      </c>
      <c r="G26" s="312" t="s">
        <v>363</v>
      </c>
      <c r="H26" s="312" t="s">
        <v>363</v>
      </c>
      <c r="I26" s="312" t="s">
        <v>363</v>
      </c>
      <c r="J26" s="312" t="s">
        <v>363</v>
      </c>
      <c r="K26" s="312" t="s">
        <v>363</v>
      </c>
      <c r="L26" s="312" t="s">
        <v>363</v>
      </c>
      <c r="M26" s="312" t="s">
        <v>363</v>
      </c>
      <c r="N26" s="312" t="s">
        <v>363</v>
      </c>
      <c r="O26" s="312" t="s">
        <v>363</v>
      </c>
      <c r="P26" s="312" t="s">
        <v>363</v>
      </c>
      <c r="Q26" s="312" t="s">
        <v>363</v>
      </c>
      <c r="R26" s="312" t="s">
        <v>363</v>
      </c>
      <c r="S26" s="312" t="s">
        <v>363</v>
      </c>
      <c r="T26" s="312" t="s">
        <v>363</v>
      </c>
      <c r="U26" s="312" t="s">
        <v>363</v>
      </c>
      <c r="V26" s="312" t="s">
        <v>363</v>
      </c>
      <c r="W26" s="312" t="s">
        <v>363</v>
      </c>
      <c r="X26" s="312" t="s">
        <v>363</v>
      </c>
      <c r="Y26" s="312" t="s">
        <v>363</v>
      </c>
      <c r="Z26" s="312" t="s">
        <v>363</v>
      </c>
      <c r="AA26" s="312" t="s">
        <v>363</v>
      </c>
      <c r="AB26" s="312" t="s">
        <v>363</v>
      </c>
      <c r="AC26" s="312" t="s">
        <v>363</v>
      </c>
      <c r="AD26" s="312" t="s">
        <v>363</v>
      </c>
      <c r="AE26" s="312" t="s">
        <v>363</v>
      </c>
      <c r="AF26" s="312" t="s">
        <v>363</v>
      </c>
      <c r="AG26" s="312" t="s">
        <v>363</v>
      </c>
      <c r="AH26" s="312" t="s">
        <v>363</v>
      </c>
      <c r="AI26" s="312" t="s">
        <v>363</v>
      </c>
      <c r="AJ26" s="312" t="s">
        <v>363</v>
      </c>
      <c r="AK26" s="312" t="s">
        <v>363</v>
      </c>
      <c r="AL26" s="312" t="s">
        <v>363</v>
      </c>
      <c r="AM26" s="312" t="s">
        <v>363</v>
      </c>
      <c r="AN26" s="312" t="s">
        <v>363</v>
      </c>
      <c r="AO26" s="312" t="s">
        <v>363</v>
      </c>
      <c r="AP26" s="312" t="s">
        <v>363</v>
      </c>
      <c r="AQ26" s="312" t="s">
        <v>363</v>
      </c>
      <c r="AR26" s="312" t="s">
        <v>363</v>
      </c>
      <c r="AS26" s="312" t="s">
        <v>363</v>
      </c>
      <c r="AT26" s="312" t="s">
        <v>363</v>
      </c>
      <c r="AU26" s="312" t="s">
        <v>363</v>
      </c>
      <c r="AV26" s="312" t="s">
        <v>363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sheetPr codeName="Лист12">
    <tabColor rgb="FF92D050"/>
    <pageSetUpPr fitToPage="1"/>
  </sheetPr>
  <dimension ref="A1:H83"/>
  <sheetViews>
    <sheetView view="pageBreakPreview" topLeftCell="A4" zoomScale="85" zoomScaleNormal="90" zoomScaleSheetLayoutView="85" workbookViewId="0">
      <selection activeCell="B27" sqref="B27"/>
    </sheetView>
  </sheetViews>
  <sheetFormatPr defaultRowHeight="15.75"/>
  <cols>
    <col min="1" max="2" width="66.140625" style="81" customWidth="1"/>
    <col min="3" max="256" width="9.140625" style="82"/>
    <col min="257" max="258" width="66.140625" style="82" customWidth="1"/>
    <col min="259" max="512" width="9.140625" style="82"/>
    <col min="513" max="514" width="66.140625" style="82" customWidth="1"/>
    <col min="515" max="768" width="9.140625" style="82"/>
    <col min="769" max="770" width="66.140625" style="82" customWidth="1"/>
    <col min="771" max="1024" width="9.140625" style="82"/>
    <col min="1025" max="1026" width="66.140625" style="82" customWidth="1"/>
    <col min="1027" max="1280" width="9.140625" style="82"/>
    <col min="1281" max="1282" width="66.140625" style="82" customWidth="1"/>
    <col min="1283" max="1536" width="9.140625" style="82"/>
    <col min="1537" max="1538" width="66.140625" style="82" customWidth="1"/>
    <col min="1539" max="1792" width="9.140625" style="82"/>
    <col min="1793" max="1794" width="66.140625" style="82" customWidth="1"/>
    <col min="1795" max="2048" width="9.140625" style="82"/>
    <col min="2049" max="2050" width="66.140625" style="82" customWidth="1"/>
    <col min="2051" max="2304" width="9.140625" style="82"/>
    <col min="2305" max="2306" width="66.140625" style="82" customWidth="1"/>
    <col min="2307" max="2560" width="9.140625" style="82"/>
    <col min="2561" max="2562" width="66.140625" style="82" customWidth="1"/>
    <col min="2563" max="2816" width="9.140625" style="82"/>
    <col min="2817" max="2818" width="66.140625" style="82" customWidth="1"/>
    <col min="2819" max="3072" width="9.140625" style="82"/>
    <col min="3073" max="3074" width="66.140625" style="82" customWidth="1"/>
    <col min="3075" max="3328" width="9.140625" style="82"/>
    <col min="3329" max="3330" width="66.140625" style="82" customWidth="1"/>
    <col min="3331" max="3584" width="9.140625" style="82"/>
    <col min="3585" max="3586" width="66.140625" style="82" customWidth="1"/>
    <col min="3587" max="3840" width="9.140625" style="82"/>
    <col min="3841" max="3842" width="66.140625" style="82" customWidth="1"/>
    <col min="3843" max="4096" width="9.140625" style="82"/>
    <col min="4097" max="4098" width="66.140625" style="82" customWidth="1"/>
    <col min="4099" max="4352" width="9.140625" style="82"/>
    <col min="4353" max="4354" width="66.140625" style="82" customWidth="1"/>
    <col min="4355" max="4608" width="9.140625" style="82"/>
    <col min="4609" max="4610" width="66.140625" style="82" customWidth="1"/>
    <col min="4611" max="4864" width="9.140625" style="82"/>
    <col min="4865" max="4866" width="66.140625" style="82" customWidth="1"/>
    <col min="4867" max="5120" width="9.140625" style="82"/>
    <col min="5121" max="5122" width="66.140625" style="82" customWidth="1"/>
    <col min="5123" max="5376" width="9.140625" style="82"/>
    <col min="5377" max="5378" width="66.140625" style="82" customWidth="1"/>
    <col min="5379" max="5632" width="9.140625" style="82"/>
    <col min="5633" max="5634" width="66.140625" style="82" customWidth="1"/>
    <col min="5635" max="5888" width="9.140625" style="82"/>
    <col min="5889" max="5890" width="66.140625" style="82" customWidth="1"/>
    <col min="5891" max="6144" width="9.140625" style="82"/>
    <col min="6145" max="6146" width="66.140625" style="82" customWidth="1"/>
    <col min="6147" max="6400" width="9.140625" style="82"/>
    <col min="6401" max="6402" width="66.140625" style="82" customWidth="1"/>
    <col min="6403" max="6656" width="9.140625" style="82"/>
    <col min="6657" max="6658" width="66.140625" style="82" customWidth="1"/>
    <col min="6659" max="6912" width="9.140625" style="82"/>
    <col min="6913" max="6914" width="66.140625" style="82" customWidth="1"/>
    <col min="6915" max="7168" width="9.140625" style="82"/>
    <col min="7169" max="7170" width="66.140625" style="82" customWidth="1"/>
    <col min="7171" max="7424" width="9.140625" style="82"/>
    <col min="7425" max="7426" width="66.140625" style="82" customWidth="1"/>
    <col min="7427" max="7680" width="9.140625" style="82"/>
    <col min="7681" max="7682" width="66.140625" style="82" customWidth="1"/>
    <col min="7683" max="7936" width="9.140625" style="82"/>
    <col min="7937" max="7938" width="66.140625" style="82" customWidth="1"/>
    <col min="7939" max="8192" width="9.140625" style="82"/>
    <col min="8193" max="8194" width="66.140625" style="82" customWidth="1"/>
    <col min="8195" max="8448" width="9.140625" style="82"/>
    <col min="8449" max="8450" width="66.140625" style="82" customWidth="1"/>
    <col min="8451" max="8704" width="9.140625" style="82"/>
    <col min="8705" max="8706" width="66.140625" style="82" customWidth="1"/>
    <col min="8707" max="8960" width="9.140625" style="82"/>
    <col min="8961" max="8962" width="66.140625" style="82" customWidth="1"/>
    <col min="8963" max="9216" width="9.140625" style="82"/>
    <col min="9217" max="9218" width="66.140625" style="82" customWidth="1"/>
    <col min="9219" max="9472" width="9.140625" style="82"/>
    <col min="9473" max="9474" width="66.140625" style="82" customWidth="1"/>
    <col min="9475" max="9728" width="9.140625" style="82"/>
    <col min="9729" max="9730" width="66.140625" style="82" customWidth="1"/>
    <col min="9731" max="9984" width="9.140625" style="82"/>
    <col min="9985" max="9986" width="66.140625" style="82" customWidth="1"/>
    <col min="9987" max="10240" width="9.140625" style="82"/>
    <col min="10241" max="10242" width="66.140625" style="82" customWidth="1"/>
    <col min="10243" max="10496" width="9.140625" style="82"/>
    <col min="10497" max="10498" width="66.140625" style="82" customWidth="1"/>
    <col min="10499" max="10752" width="9.140625" style="82"/>
    <col min="10753" max="10754" width="66.140625" style="82" customWidth="1"/>
    <col min="10755" max="11008" width="9.140625" style="82"/>
    <col min="11009" max="11010" width="66.140625" style="82" customWidth="1"/>
    <col min="11011" max="11264" width="9.140625" style="82"/>
    <col min="11265" max="11266" width="66.140625" style="82" customWidth="1"/>
    <col min="11267" max="11520" width="9.140625" style="82"/>
    <col min="11521" max="11522" width="66.140625" style="82" customWidth="1"/>
    <col min="11523" max="11776" width="9.140625" style="82"/>
    <col min="11777" max="11778" width="66.140625" style="82" customWidth="1"/>
    <col min="11779" max="12032" width="9.140625" style="82"/>
    <col min="12033" max="12034" width="66.140625" style="82" customWidth="1"/>
    <col min="12035" max="12288" width="9.140625" style="82"/>
    <col min="12289" max="12290" width="66.140625" style="82" customWidth="1"/>
    <col min="12291" max="12544" width="9.140625" style="82"/>
    <col min="12545" max="12546" width="66.140625" style="82" customWidth="1"/>
    <col min="12547" max="12800" width="9.140625" style="82"/>
    <col min="12801" max="12802" width="66.140625" style="82" customWidth="1"/>
    <col min="12803" max="13056" width="9.140625" style="82"/>
    <col min="13057" max="13058" width="66.140625" style="82" customWidth="1"/>
    <col min="13059" max="13312" width="9.140625" style="82"/>
    <col min="13313" max="13314" width="66.140625" style="82" customWidth="1"/>
    <col min="13315" max="13568" width="9.140625" style="82"/>
    <col min="13569" max="13570" width="66.140625" style="82" customWidth="1"/>
    <col min="13571" max="13824" width="9.140625" style="82"/>
    <col min="13825" max="13826" width="66.140625" style="82" customWidth="1"/>
    <col min="13827" max="14080" width="9.140625" style="82"/>
    <col min="14081" max="14082" width="66.140625" style="82" customWidth="1"/>
    <col min="14083" max="14336" width="9.140625" style="82"/>
    <col min="14337" max="14338" width="66.140625" style="82" customWidth="1"/>
    <col min="14339" max="14592" width="9.140625" style="82"/>
    <col min="14593" max="14594" width="66.140625" style="82" customWidth="1"/>
    <col min="14595" max="14848" width="9.140625" style="82"/>
    <col min="14849" max="14850" width="66.140625" style="82" customWidth="1"/>
    <col min="14851" max="15104" width="9.140625" style="82"/>
    <col min="15105" max="15106" width="66.140625" style="82" customWidth="1"/>
    <col min="15107" max="15360" width="9.140625" style="82"/>
    <col min="15361" max="15362" width="66.140625" style="82" customWidth="1"/>
    <col min="15363" max="15616" width="9.140625" style="82"/>
    <col min="15617" max="15618" width="66.140625" style="82" customWidth="1"/>
    <col min="15619" max="15872" width="9.140625" style="82"/>
    <col min="15873" max="15874" width="66.140625" style="82" customWidth="1"/>
    <col min="15875" max="16128" width="9.140625" style="82"/>
    <col min="16129" max="16130" width="66.140625" style="82" customWidth="1"/>
    <col min="16131" max="16384" width="9.140625" style="82"/>
  </cols>
  <sheetData>
    <row r="1" spans="1:8" ht="18.75">
      <c r="B1" s="36" t="s">
        <v>64</v>
      </c>
    </row>
    <row r="2" spans="1:8" ht="18.75">
      <c r="B2" s="13" t="s">
        <v>6</v>
      </c>
    </row>
    <row r="3" spans="1:8" ht="18.75">
      <c r="B3" s="13" t="s">
        <v>362</v>
      </c>
    </row>
    <row r="4" spans="1:8">
      <c r="B4" s="38"/>
    </row>
    <row r="5" spans="1:8" ht="18.75">
      <c r="A5" s="472" t="str">
        <f>'1. паспорт местоположение'!A5:C5</f>
        <v>Год раскрытия информации: 2025 год</v>
      </c>
      <c r="B5" s="472"/>
      <c r="C5" s="66"/>
      <c r="D5" s="66"/>
      <c r="E5" s="66"/>
      <c r="F5" s="66"/>
      <c r="G5" s="66"/>
      <c r="H5" s="66"/>
    </row>
    <row r="6" spans="1:8" ht="18.75">
      <c r="A6" s="109"/>
      <c r="B6" s="109"/>
      <c r="C6" s="109"/>
      <c r="D6" s="109"/>
      <c r="E6" s="109"/>
      <c r="F6" s="109"/>
      <c r="G6" s="109"/>
      <c r="H6" s="109"/>
    </row>
    <row r="7" spans="1:8" ht="18.75">
      <c r="A7" s="366" t="s">
        <v>5</v>
      </c>
      <c r="B7" s="366"/>
      <c r="C7" s="108"/>
      <c r="D7" s="108"/>
      <c r="E7" s="108"/>
      <c r="F7" s="108"/>
      <c r="G7" s="108"/>
      <c r="H7" s="108"/>
    </row>
    <row r="8" spans="1:8" ht="18.75">
      <c r="A8" s="108"/>
      <c r="B8" s="108"/>
      <c r="C8" s="108"/>
      <c r="D8" s="108"/>
      <c r="E8" s="108"/>
      <c r="F8" s="108"/>
      <c r="G8" s="108"/>
      <c r="H8" s="108"/>
    </row>
    <row r="9" spans="1:8">
      <c r="A9" s="473" t="s">
        <v>540</v>
      </c>
      <c r="B9" s="473"/>
      <c r="C9" s="106"/>
      <c r="D9" s="106"/>
      <c r="E9" s="106"/>
      <c r="F9" s="106"/>
      <c r="G9" s="106"/>
      <c r="H9" s="106"/>
    </row>
    <row r="10" spans="1:8">
      <c r="A10" s="365" t="s">
        <v>4</v>
      </c>
      <c r="B10" s="365"/>
      <c r="C10" s="107"/>
      <c r="D10" s="107"/>
      <c r="E10" s="107"/>
      <c r="F10" s="107"/>
      <c r="G10" s="107"/>
      <c r="H10" s="107"/>
    </row>
    <row r="11" spans="1:8" ht="18.75">
      <c r="A11" s="108"/>
      <c r="B11" s="108"/>
      <c r="C11" s="108"/>
      <c r="D11" s="108"/>
      <c r="E11" s="108"/>
      <c r="F11" s="108"/>
      <c r="G11" s="108"/>
      <c r="H11" s="108"/>
    </row>
    <row r="12" spans="1:8" ht="30.75" customHeight="1">
      <c r="A12" s="473" t="str">
        <f>'1. паспорт местоположение'!A12:C12</f>
        <v>J_LENOKTZD32</v>
      </c>
      <c r="B12" s="473"/>
      <c r="C12" s="106"/>
      <c r="D12" s="106"/>
      <c r="E12" s="106"/>
      <c r="F12" s="106"/>
      <c r="G12" s="106"/>
      <c r="H12" s="106"/>
    </row>
    <row r="13" spans="1:8">
      <c r="A13" s="365" t="s">
        <v>3</v>
      </c>
      <c r="B13" s="365"/>
      <c r="C13" s="107"/>
      <c r="D13" s="107"/>
      <c r="E13" s="107"/>
      <c r="F13" s="107"/>
      <c r="G13" s="107"/>
      <c r="H13" s="107"/>
    </row>
    <row r="14" spans="1:8" ht="18.75">
      <c r="A14" s="9"/>
      <c r="B14" s="9"/>
      <c r="C14" s="9"/>
      <c r="D14" s="9"/>
      <c r="E14" s="9"/>
      <c r="F14" s="9"/>
      <c r="G14" s="9"/>
      <c r="H14" s="9"/>
    </row>
    <row r="15" spans="1:8" ht="56.25" customHeight="1">
      <c r="A15" s="369" t="str">
        <f>'1. паспорт местоположение'!A15:C15</f>
        <v>Техническое перевооружение КТП и ВЛ-0,4 кВ ст.Верево, замена КТП 400кВА на КТП 400кВА киоскового типа, замена ВЛ-10кВ провода АС-35 на СИП-3 50мм2 длиной 50 метров, замена ВЛ-0,4кВ провода АС-35 на СИП 4х50 длиной 3 км,, по адресу: Ленинградская область, станция Верево</v>
      </c>
      <c r="B15" s="369"/>
      <c r="C15" s="106"/>
      <c r="D15" s="106"/>
      <c r="E15" s="106"/>
      <c r="F15" s="106"/>
      <c r="G15" s="106"/>
      <c r="H15" s="106"/>
    </row>
    <row r="16" spans="1:8">
      <c r="A16" s="365" t="s">
        <v>2</v>
      </c>
      <c r="B16" s="365"/>
      <c r="C16" s="107"/>
      <c r="D16" s="107"/>
      <c r="E16" s="107"/>
      <c r="F16" s="107"/>
      <c r="G16" s="107"/>
      <c r="H16" s="107"/>
    </row>
    <row r="17" spans="1:2">
      <c r="B17" s="83"/>
    </row>
    <row r="18" spans="1:2" ht="33.75" customHeight="1">
      <c r="A18" s="470" t="s">
        <v>346</v>
      </c>
      <c r="B18" s="471"/>
    </row>
    <row r="19" spans="1:2">
      <c r="B19" s="38"/>
    </row>
    <row r="20" spans="1:2" ht="16.5" thickBot="1">
      <c r="B20" s="84"/>
    </row>
    <row r="21" spans="1:2" ht="35.25" customHeight="1" thickBot="1">
      <c r="A21" s="85" t="s">
        <v>221</v>
      </c>
      <c r="B21" s="124" t="str">
        <f>'3.3 паспорт описание'!C24</f>
        <v>Замена КТП №1400кВА на КТП 400кВА киоскового типа, замена ВЛ-10кВ провода АС-35 на СИП-3 50мм2 длиной 50 метров, замена ВЛ-0,4кВ провода АС-35 на СИП 4х50 длиной 3 км.</v>
      </c>
    </row>
    <row r="22" spans="1:2" ht="16.5" thickBot="1">
      <c r="A22" s="85" t="s">
        <v>222</v>
      </c>
      <c r="B22" s="125" t="str">
        <f>'1. паспорт местоположение'!C27</f>
        <v>станция Верево</v>
      </c>
    </row>
    <row r="23" spans="1:2" ht="16.5" thickBot="1">
      <c r="A23" s="85" t="s">
        <v>217</v>
      </c>
      <c r="B23" s="126" t="s">
        <v>368</v>
      </c>
    </row>
    <row r="24" spans="1:2" ht="16.5" thickBot="1">
      <c r="A24" s="85" t="s">
        <v>223</v>
      </c>
      <c r="B24" s="126" t="s">
        <v>363</v>
      </c>
    </row>
    <row r="25" spans="1:2" ht="16.5" thickBot="1">
      <c r="A25" s="86" t="s">
        <v>224</v>
      </c>
      <c r="B25" s="125">
        <v>2029</v>
      </c>
    </row>
    <row r="26" spans="1:2" ht="16.5" thickBot="1">
      <c r="A26" s="87" t="s">
        <v>225</v>
      </c>
      <c r="B26" s="127" t="s">
        <v>567</v>
      </c>
    </row>
    <row r="27" spans="1:2" ht="15.75" customHeight="1" thickBot="1">
      <c r="A27" s="93" t="s">
        <v>546</v>
      </c>
      <c r="B27" s="128">
        <f>'1. паспорт местоположение'!C48</f>
        <v>15.765599999999999</v>
      </c>
    </row>
    <row r="28" spans="1:2" ht="16.5" thickBot="1">
      <c r="A28" s="89" t="s">
        <v>226</v>
      </c>
      <c r="B28" s="124" t="s">
        <v>369</v>
      </c>
    </row>
    <row r="29" spans="1:2" ht="29.25" thickBot="1">
      <c r="A29" s="94" t="s">
        <v>227</v>
      </c>
      <c r="B29" s="126" t="s">
        <v>363</v>
      </c>
    </row>
    <row r="30" spans="1:2" ht="29.25" thickBot="1">
      <c r="A30" s="94" t="s">
        <v>228</v>
      </c>
      <c r="B30" s="126" t="s">
        <v>363</v>
      </c>
    </row>
    <row r="31" spans="1:2" ht="16.5" thickBot="1">
      <c r="A31" s="89" t="s">
        <v>229</v>
      </c>
      <c r="B31" s="126" t="s">
        <v>363</v>
      </c>
    </row>
    <row r="32" spans="1:2" ht="29.25" thickBot="1">
      <c r="A32" s="94" t="s">
        <v>230</v>
      </c>
      <c r="B32" s="126" t="s">
        <v>363</v>
      </c>
    </row>
    <row r="33" spans="1:2" ht="16.5" thickBot="1">
      <c r="A33" s="89" t="s">
        <v>541</v>
      </c>
      <c r="B33" s="126" t="s">
        <v>363</v>
      </c>
    </row>
    <row r="34" spans="1:2" ht="16.5" thickBot="1">
      <c r="A34" s="89" t="s">
        <v>232</v>
      </c>
      <c r="B34" s="126" t="s">
        <v>363</v>
      </c>
    </row>
    <row r="35" spans="1:2" ht="16.5" thickBot="1">
      <c r="A35" s="89" t="s">
        <v>233</v>
      </c>
      <c r="B35" s="126" t="s">
        <v>363</v>
      </c>
    </row>
    <row r="36" spans="1:2" ht="16.5" thickBot="1">
      <c r="A36" s="89" t="s">
        <v>234</v>
      </c>
      <c r="B36" s="126" t="s">
        <v>363</v>
      </c>
    </row>
    <row r="37" spans="1:2" ht="29.25" thickBot="1">
      <c r="A37" s="94" t="s">
        <v>235</v>
      </c>
      <c r="B37" s="126" t="s">
        <v>363</v>
      </c>
    </row>
    <row r="38" spans="1:2" ht="16.5" thickBot="1">
      <c r="A38" s="89" t="s">
        <v>231</v>
      </c>
      <c r="B38" s="126" t="s">
        <v>363</v>
      </c>
    </row>
    <row r="39" spans="1:2" ht="16.5" thickBot="1">
      <c r="A39" s="89" t="s">
        <v>232</v>
      </c>
      <c r="B39" s="126" t="s">
        <v>363</v>
      </c>
    </row>
    <row r="40" spans="1:2" ht="16.5" thickBot="1">
      <c r="A40" s="89" t="s">
        <v>233</v>
      </c>
      <c r="B40" s="126" t="s">
        <v>363</v>
      </c>
    </row>
    <row r="41" spans="1:2" ht="16.5" thickBot="1">
      <c r="A41" s="89" t="s">
        <v>234</v>
      </c>
      <c r="B41" s="126" t="s">
        <v>363</v>
      </c>
    </row>
    <row r="42" spans="1:2" ht="29.25" thickBot="1">
      <c r="A42" s="94" t="s">
        <v>236</v>
      </c>
      <c r="B42" s="126" t="s">
        <v>363</v>
      </c>
    </row>
    <row r="43" spans="1:2" ht="16.5" thickBot="1">
      <c r="A43" s="89" t="s">
        <v>231</v>
      </c>
      <c r="B43" s="126" t="s">
        <v>363</v>
      </c>
    </row>
    <row r="44" spans="1:2" ht="16.5" thickBot="1">
      <c r="A44" s="89" t="s">
        <v>232</v>
      </c>
      <c r="B44" s="126" t="s">
        <v>363</v>
      </c>
    </row>
    <row r="45" spans="1:2" ht="16.5" thickBot="1">
      <c r="A45" s="89" t="s">
        <v>233</v>
      </c>
      <c r="B45" s="126" t="s">
        <v>363</v>
      </c>
    </row>
    <row r="46" spans="1:2" ht="16.5" thickBot="1">
      <c r="A46" s="89" t="s">
        <v>234</v>
      </c>
      <c r="B46" s="126" t="s">
        <v>363</v>
      </c>
    </row>
    <row r="47" spans="1:2" ht="29.25" thickBot="1">
      <c r="A47" s="88" t="s">
        <v>237</v>
      </c>
      <c r="B47" s="126" t="s">
        <v>363</v>
      </c>
    </row>
    <row r="48" spans="1:2" ht="16.5" thickBot="1">
      <c r="A48" s="90" t="s">
        <v>229</v>
      </c>
      <c r="B48" s="126" t="s">
        <v>363</v>
      </c>
    </row>
    <row r="49" spans="1:2" ht="16.5" thickBot="1">
      <c r="A49" s="90" t="s">
        <v>238</v>
      </c>
      <c r="B49" s="126" t="s">
        <v>363</v>
      </c>
    </row>
    <row r="50" spans="1:2" ht="16.5" thickBot="1">
      <c r="A50" s="90" t="s">
        <v>239</v>
      </c>
      <c r="B50" s="126" t="s">
        <v>363</v>
      </c>
    </row>
    <row r="51" spans="1:2" ht="16.5" thickBot="1">
      <c r="A51" s="90" t="s">
        <v>240</v>
      </c>
      <c r="B51" s="126" t="s">
        <v>363</v>
      </c>
    </row>
    <row r="52" spans="1:2" ht="16.5" thickBot="1">
      <c r="A52" s="86" t="s">
        <v>241</v>
      </c>
      <c r="B52" s="126" t="s">
        <v>363</v>
      </c>
    </row>
    <row r="53" spans="1:2" ht="16.5" thickBot="1">
      <c r="A53" s="86" t="s">
        <v>242</v>
      </c>
      <c r="B53" s="126" t="s">
        <v>363</v>
      </c>
    </row>
    <row r="54" spans="1:2" ht="16.5" thickBot="1">
      <c r="A54" s="86" t="s">
        <v>243</v>
      </c>
      <c r="B54" s="126" t="s">
        <v>363</v>
      </c>
    </row>
    <row r="55" spans="1:2" ht="16.5" thickBot="1">
      <c r="A55" s="87" t="s">
        <v>244</v>
      </c>
      <c r="B55" s="126" t="s">
        <v>363</v>
      </c>
    </row>
    <row r="56" spans="1:2" ht="15.75" customHeight="1" thickBot="1">
      <c r="A56" s="88" t="s">
        <v>245</v>
      </c>
      <c r="B56" s="126" t="s">
        <v>363</v>
      </c>
    </row>
    <row r="57" spans="1:2" ht="16.5" thickBot="1">
      <c r="A57" s="91" t="s">
        <v>246</v>
      </c>
      <c r="B57" s="126" t="s">
        <v>363</v>
      </c>
    </row>
    <row r="58" spans="1:2" ht="16.5" thickBot="1">
      <c r="A58" s="91" t="s">
        <v>247</v>
      </c>
      <c r="B58" s="126" t="s">
        <v>363</v>
      </c>
    </row>
    <row r="59" spans="1:2" ht="16.5" thickBot="1">
      <c r="A59" s="91" t="s">
        <v>248</v>
      </c>
      <c r="B59" s="126" t="s">
        <v>363</v>
      </c>
    </row>
    <row r="60" spans="1:2" ht="16.5" thickBot="1">
      <c r="A60" s="91" t="s">
        <v>249</v>
      </c>
      <c r="B60" s="126" t="s">
        <v>363</v>
      </c>
    </row>
    <row r="61" spans="1:2" ht="16.5" thickBot="1">
      <c r="A61" s="92" t="s">
        <v>250</v>
      </c>
      <c r="B61" s="126" t="s">
        <v>363</v>
      </c>
    </row>
    <row r="62" spans="1:2" ht="30.75" thickBot="1">
      <c r="A62" s="90" t="s">
        <v>251</v>
      </c>
      <c r="B62" s="126" t="s">
        <v>363</v>
      </c>
    </row>
    <row r="63" spans="1:2" ht="29.25" thickBot="1">
      <c r="A63" s="86" t="s">
        <v>252</v>
      </c>
      <c r="B63" s="126" t="s">
        <v>363</v>
      </c>
    </row>
    <row r="64" spans="1:2" ht="16.5" thickBot="1">
      <c r="A64" s="90" t="s">
        <v>229</v>
      </c>
      <c r="B64" s="126" t="s">
        <v>363</v>
      </c>
    </row>
    <row r="65" spans="1:2" ht="16.5" thickBot="1">
      <c r="A65" s="90" t="s">
        <v>253</v>
      </c>
      <c r="B65" s="126" t="s">
        <v>363</v>
      </c>
    </row>
    <row r="66" spans="1:2" ht="16.5" thickBot="1">
      <c r="A66" s="90" t="s">
        <v>254</v>
      </c>
      <c r="B66" s="126" t="s">
        <v>363</v>
      </c>
    </row>
    <row r="67" spans="1:2" ht="16.5" thickBot="1">
      <c r="A67" s="95" t="s">
        <v>255</v>
      </c>
      <c r="B67" s="126" t="s">
        <v>363</v>
      </c>
    </row>
    <row r="68" spans="1:2" ht="16.5" thickBot="1">
      <c r="A68" s="86" t="s">
        <v>256</v>
      </c>
      <c r="B68" s="126" t="s">
        <v>363</v>
      </c>
    </row>
    <row r="69" spans="1:2" ht="16.5" thickBot="1">
      <c r="A69" s="91" t="s">
        <v>257</v>
      </c>
      <c r="B69" s="126" t="s">
        <v>363</v>
      </c>
    </row>
    <row r="70" spans="1:2" ht="16.5" thickBot="1">
      <c r="A70" s="91" t="s">
        <v>258</v>
      </c>
      <c r="B70" s="126" t="s">
        <v>363</v>
      </c>
    </row>
    <row r="71" spans="1:2" ht="16.5" thickBot="1">
      <c r="A71" s="91" t="s">
        <v>259</v>
      </c>
      <c r="B71" s="126" t="s">
        <v>363</v>
      </c>
    </row>
    <row r="72" spans="1:2" ht="29.25" thickBot="1">
      <c r="A72" s="96" t="s">
        <v>260</v>
      </c>
      <c r="B72" s="126" t="s">
        <v>363</v>
      </c>
    </row>
    <row r="73" spans="1:2" ht="28.5" customHeight="1" thickBot="1">
      <c r="A73" s="88" t="s">
        <v>261</v>
      </c>
      <c r="B73" s="126" t="s">
        <v>363</v>
      </c>
    </row>
    <row r="74" spans="1:2" ht="16.5" thickBot="1">
      <c r="A74" s="91" t="s">
        <v>262</v>
      </c>
      <c r="B74" s="126" t="s">
        <v>363</v>
      </c>
    </row>
    <row r="75" spans="1:2" ht="16.5" thickBot="1">
      <c r="A75" s="91" t="s">
        <v>263</v>
      </c>
      <c r="B75" s="126" t="s">
        <v>363</v>
      </c>
    </row>
    <row r="76" spans="1:2" ht="16.5" thickBot="1">
      <c r="A76" s="91" t="s">
        <v>264</v>
      </c>
      <c r="B76" s="126" t="s">
        <v>363</v>
      </c>
    </row>
    <row r="77" spans="1:2" ht="16.5" thickBot="1">
      <c r="A77" s="91" t="s">
        <v>265</v>
      </c>
      <c r="B77" s="126" t="s">
        <v>363</v>
      </c>
    </row>
    <row r="78" spans="1:2" ht="16.5" thickBot="1">
      <c r="A78" s="97" t="s">
        <v>266</v>
      </c>
      <c r="B78" s="126" t="s">
        <v>363</v>
      </c>
    </row>
    <row r="81" spans="1:2">
      <c r="A81" s="98"/>
      <c r="B81" s="99"/>
    </row>
    <row r="82" spans="1:2">
      <c r="B82" s="100"/>
    </row>
    <row r="83" spans="1:2">
      <c r="B83" s="10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codeName="Лист2">
    <tabColor theme="0"/>
  </sheetPr>
  <dimension ref="A1:AB359"/>
  <sheetViews>
    <sheetView topLeftCell="A4" zoomScale="70" zoomScaleNormal="70" workbookViewId="0">
      <selection activeCell="F19" sqref="F19:F20"/>
    </sheetView>
  </sheetViews>
  <sheetFormatPr defaultRowHeight="15"/>
  <cols>
    <col min="1" max="4" width="19" customWidth="1"/>
    <col min="5" max="5" width="21.7109375" customWidth="1"/>
    <col min="6" max="6" width="20.28515625" customWidth="1"/>
    <col min="7" max="7" width="21.28515625" customWidth="1"/>
    <col min="8" max="8" width="19" customWidth="1"/>
    <col min="9" max="9" width="23" customWidth="1"/>
    <col min="10" max="10" width="20.85546875" customWidth="1"/>
    <col min="11" max="13" width="19" customWidth="1"/>
    <col min="14" max="14" width="20.85546875" customWidth="1"/>
    <col min="15" max="15" width="20.28515625" customWidth="1"/>
    <col min="16" max="16" width="19" customWidth="1"/>
    <col min="17" max="17" width="33.28515625" customWidth="1"/>
    <col min="18" max="18" width="19" customWidth="1"/>
    <col min="19" max="19" width="23.85546875" customWidth="1"/>
  </cols>
  <sheetData>
    <row r="1" spans="1:28" ht="18.75">
      <c r="A1" s="16"/>
      <c r="B1" s="10"/>
      <c r="C1" s="10"/>
      <c r="D1" s="10"/>
      <c r="E1" s="10"/>
      <c r="F1" s="10"/>
      <c r="G1" s="10"/>
      <c r="H1" s="10"/>
      <c r="I1" s="10"/>
      <c r="J1" s="10"/>
      <c r="K1" s="10"/>
      <c r="L1" s="10"/>
      <c r="M1" s="10"/>
      <c r="N1" s="10"/>
      <c r="O1" s="10"/>
      <c r="P1" s="10"/>
      <c r="Q1" s="10"/>
      <c r="R1" s="10"/>
      <c r="S1" s="36" t="s">
        <v>64</v>
      </c>
      <c r="T1" s="10"/>
      <c r="U1" s="10"/>
      <c r="V1" s="10"/>
      <c r="W1" s="10"/>
      <c r="X1" s="10"/>
      <c r="Y1" s="10"/>
      <c r="Z1" s="10"/>
      <c r="AA1" s="10"/>
      <c r="AB1" s="10"/>
    </row>
    <row r="2" spans="1:28" ht="18.75">
      <c r="A2" s="16"/>
      <c r="B2" s="10"/>
      <c r="C2" s="10"/>
      <c r="D2" s="10"/>
      <c r="E2" s="10"/>
      <c r="F2" s="10"/>
      <c r="G2" s="10"/>
      <c r="H2" s="10"/>
      <c r="I2" s="10"/>
      <c r="J2" s="10"/>
      <c r="K2" s="10"/>
      <c r="L2" s="10"/>
      <c r="M2" s="10"/>
      <c r="N2" s="10"/>
      <c r="O2" s="10"/>
      <c r="P2" s="10"/>
      <c r="Q2" s="10"/>
      <c r="R2" s="10"/>
      <c r="S2" s="13" t="s">
        <v>6</v>
      </c>
      <c r="T2" s="10"/>
      <c r="U2" s="10"/>
      <c r="V2" s="10"/>
      <c r="W2" s="10"/>
      <c r="X2" s="10"/>
      <c r="Y2" s="10"/>
      <c r="Z2" s="10"/>
      <c r="AA2" s="10"/>
      <c r="AB2" s="10"/>
    </row>
    <row r="3" spans="1:28" ht="18.75">
      <c r="A3" s="10"/>
      <c r="B3" s="10"/>
      <c r="C3" s="10"/>
      <c r="D3" s="10"/>
      <c r="E3" s="10"/>
      <c r="F3" s="10"/>
      <c r="G3" s="10"/>
      <c r="H3" s="10"/>
      <c r="I3" s="10"/>
      <c r="J3" s="10"/>
      <c r="K3" s="10"/>
      <c r="L3" s="10"/>
      <c r="M3" s="10"/>
      <c r="N3" s="10"/>
      <c r="O3" s="10"/>
      <c r="P3" s="10"/>
      <c r="Q3" s="10"/>
      <c r="R3" s="10"/>
      <c r="S3" s="13" t="s">
        <v>63</v>
      </c>
      <c r="T3" s="10"/>
      <c r="U3" s="10"/>
      <c r="V3" s="10"/>
      <c r="W3" s="10"/>
      <c r="X3" s="10"/>
      <c r="Y3" s="10"/>
      <c r="Z3" s="10"/>
      <c r="AA3" s="10"/>
      <c r="AB3" s="10"/>
    </row>
    <row r="4" spans="1:28" ht="15.75">
      <c r="A4" s="359" t="str">
        <f>'1. паспорт местоположение'!A5:C5</f>
        <v>Год раскрытия информации: 2025 год</v>
      </c>
      <c r="B4" s="359"/>
      <c r="C4" s="359"/>
      <c r="D4" s="359"/>
      <c r="E4" s="359"/>
      <c r="F4" s="359"/>
      <c r="G4" s="359"/>
      <c r="H4" s="359"/>
      <c r="I4" s="359"/>
      <c r="J4" s="359"/>
      <c r="K4" s="359"/>
      <c r="L4" s="359"/>
      <c r="M4" s="359"/>
      <c r="N4" s="359"/>
      <c r="O4" s="359"/>
      <c r="P4" s="359"/>
      <c r="Q4" s="359"/>
      <c r="R4" s="359"/>
      <c r="S4" s="359"/>
      <c r="T4" s="10"/>
      <c r="U4" s="10"/>
      <c r="V4" s="10"/>
      <c r="W4" s="10"/>
      <c r="X4" s="10"/>
      <c r="Y4" s="10"/>
      <c r="Z4" s="10"/>
      <c r="AA4" s="10"/>
      <c r="AB4" s="10"/>
    </row>
    <row r="5" spans="1:28" ht="15.75">
      <c r="A5" s="15"/>
      <c r="B5" s="10"/>
      <c r="C5" s="10"/>
      <c r="D5" s="10"/>
      <c r="E5" s="10"/>
      <c r="F5" s="10"/>
      <c r="G5" s="10"/>
      <c r="H5" s="10"/>
      <c r="I5" s="10"/>
      <c r="J5" s="10"/>
      <c r="K5" s="10"/>
      <c r="L5" s="10"/>
      <c r="M5" s="10"/>
      <c r="N5" s="10"/>
      <c r="O5" s="10"/>
      <c r="P5" s="10"/>
      <c r="Q5" s="10"/>
      <c r="R5" s="10"/>
      <c r="S5" s="10"/>
      <c r="T5" s="10"/>
      <c r="U5" s="10"/>
      <c r="V5" s="10"/>
      <c r="W5" s="10"/>
      <c r="X5" s="10"/>
      <c r="Y5" s="10"/>
      <c r="Z5" s="10"/>
      <c r="AA5" s="10"/>
      <c r="AB5" s="10"/>
    </row>
    <row r="6" spans="1:28" ht="18.75">
      <c r="A6" s="366" t="s">
        <v>5</v>
      </c>
      <c r="B6" s="366"/>
      <c r="C6" s="366"/>
      <c r="D6" s="366"/>
      <c r="E6" s="366"/>
      <c r="F6" s="366"/>
      <c r="G6" s="366"/>
      <c r="H6" s="366"/>
      <c r="I6" s="366"/>
      <c r="J6" s="366"/>
      <c r="K6" s="366"/>
      <c r="L6" s="366"/>
      <c r="M6" s="366"/>
      <c r="N6" s="366"/>
      <c r="O6" s="366"/>
      <c r="P6" s="366"/>
      <c r="Q6" s="366"/>
      <c r="R6" s="366"/>
      <c r="S6" s="366"/>
      <c r="T6" s="108"/>
      <c r="U6" s="108"/>
      <c r="V6" s="108"/>
      <c r="W6" s="108"/>
      <c r="X6" s="108"/>
      <c r="Y6" s="108"/>
      <c r="Z6" s="108"/>
      <c r="AA6" s="108"/>
      <c r="AB6" s="108"/>
    </row>
    <row r="7" spans="1:28" ht="18.75">
      <c r="A7" s="366"/>
      <c r="B7" s="366"/>
      <c r="C7" s="366"/>
      <c r="D7" s="366"/>
      <c r="E7" s="366"/>
      <c r="F7" s="366"/>
      <c r="G7" s="366"/>
      <c r="H7" s="366"/>
      <c r="I7" s="366"/>
      <c r="J7" s="366"/>
      <c r="K7" s="366"/>
      <c r="L7" s="366"/>
      <c r="M7" s="366"/>
      <c r="N7" s="366"/>
      <c r="O7" s="366"/>
      <c r="P7" s="366"/>
      <c r="Q7" s="366"/>
      <c r="R7" s="366"/>
      <c r="S7" s="366"/>
      <c r="T7" s="108"/>
      <c r="U7" s="108"/>
      <c r="V7" s="108"/>
      <c r="W7" s="108"/>
      <c r="X7" s="108"/>
      <c r="Y7" s="108"/>
      <c r="Z7" s="108"/>
      <c r="AA7" s="108"/>
      <c r="AB7" s="108"/>
    </row>
    <row r="8" spans="1:28" ht="18.75">
      <c r="A8" s="367" t="s">
        <v>540</v>
      </c>
      <c r="B8" s="367"/>
      <c r="C8" s="367"/>
      <c r="D8" s="367"/>
      <c r="E8" s="367"/>
      <c r="F8" s="367"/>
      <c r="G8" s="367"/>
      <c r="H8" s="367"/>
      <c r="I8" s="367"/>
      <c r="J8" s="367"/>
      <c r="K8" s="367"/>
      <c r="L8" s="367"/>
      <c r="M8" s="367"/>
      <c r="N8" s="367"/>
      <c r="O8" s="367"/>
      <c r="P8" s="367"/>
      <c r="Q8" s="367"/>
      <c r="R8" s="367"/>
      <c r="S8" s="367"/>
      <c r="T8" s="108"/>
      <c r="U8" s="108"/>
      <c r="V8" s="108"/>
      <c r="W8" s="108"/>
      <c r="X8" s="108"/>
      <c r="Y8" s="108"/>
      <c r="Z8" s="108"/>
      <c r="AA8" s="108"/>
      <c r="AB8" s="108"/>
    </row>
    <row r="9" spans="1:28" ht="18.75">
      <c r="A9" s="365" t="s">
        <v>4</v>
      </c>
      <c r="B9" s="365"/>
      <c r="C9" s="365"/>
      <c r="D9" s="365"/>
      <c r="E9" s="365"/>
      <c r="F9" s="365"/>
      <c r="G9" s="365"/>
      <c r="H9" s="365"/>
      <c r="I9" s="365"/>
      <c r="J9" s="365"/>
      <c r="K9" s="365"/>
      <c r="L9" s="365"/>
      <c r="M9" s="365"/>
      <c r="N9" s="365"/>
      <c r="O9" s="365"/>
      <c r="P9" s="365"/>
      <c r="Q9" s="365"/>
      <c r="R9" s="365"/>
      <c r="S9" s="365"/>
      <c r="T9" s="108"/>
      <c r="U9" s="108"/>
      <c r="V9" s="108"/>
      <c r="W9" s="108"/>
      <c r="X9" s="108"/>
      <c r="Y9" s="108"/>
      <c r="Z9" s="108"/>
      <c r="AA9" s="108"/>
      <c r="AB9" s="108"/>
    </row>
    <row r="10" spans="1:28" ht="18.75">
      <c r="A10" s="366"/>
      <c r="B10" s="366"/>
      <c r="C10" s="366"/>
      <c r="D10" s="366"/>
      <c r="E10" s="366"/>
      <c r="F10" s="366"/>
      <c r="G10" s="366"/>
      <c r="H10" s="366"/>
      <c r="I10" s="366"/>
      <c r="J10" s="366"/>
      <c r="K10" s="366"/>
      <c r="L10" s="366"/>
      <c r="M10" s="366"/>
      <c r="N10" s="366"/>
      <c r="O10" s="366"/>
      <c r="P10" s="366"/>
      <c r="Q10" s="366"/>
      <c r="R10" s="366"/>
      <c r="S10" s="366"/>
      <c r="T10" s="108"/>
      <c r="U10" s="108"/>
      <c r="V10" s="108"/>
      <c r="W10" s="108"/>
      <c r="X10" s="108"/>
      <c r="Y10" s="108"/>
      <c r="Z10" s="108"/>
      <c r="AA10" s="108"/>
      <c r="AB10" s="108"/>
    </row>
    <row r="11" spans="1:28" ht="18.75">
      <c r="A11" s="367" t="str">
        <f>'1. паспорт местоположение'!A12:C12</f>
        <v>J_LENOKTZD32</v>
      </c>
      <c r="B11" s="367"/>
      <c r="C11" s="367"/>
      <c r="D11" s="367"/>
      <c r="E11" s="367"/>
      <c r="F11" s="367"/>
      <c r="G11" s="367"/>
      <c r="H11" s="367"/>
      <c r="I11" s="367"/>
      <c r="J11" s="367"/>
      <c r="K11" s="367"/>
      <c r="L11" s="367"/>
      <c r="M11" s="367"/>
      <c r="N11" s="367"/>
      <c r="O11" s="367"/>
      <c r="P11" s="367"/>
      <c r="Q11" s="367"/>
      <c r="R11" s="367"/>
      <c r="S11" s="367"/>
      <c r="T11" s="108"/>
      <c r="U11" s="108"/>
      <c r="V11" s="108"/>
      <c r="W11" s="108"/>
      <c r="X11" s="108"/>
      <c r="Y11" s="108"/>
      <c r="Z11" s="108"/>
      <c r="AA11" s="108"/>
      <c r="AB11" s="108"/>
    </row>
    <row r="12" spans="1:28" ht="18.75">
      <c r="A12" s="365" t="s">
        <v>3</v>
      </c>
      <c r="B12" s="365"/>
      <c r="C12" s="365"/>
      <c r="D12" s="365"/>
      <c r="E12" s="365"/>
      <c r="F12" s="365"/>
      <c r="G12" s="365"/>
      <c r="H12" s="365"/>
      <c r="I12" s="365"/>
      <c r="J12" s="365"/>
      <c r="K12" s="365"/>
      <c r="L12" s="365"/>
      <c r="M12" s="365"/>
      <c r="N12" s="365"/>
      <c r="O12" s="365"/>
      <c r="P12" s="365"/>
      <c r="Q12" s="365"/>
      <c r="R12" s="365"/>
      <c r="S12" s="365"/>
      <c r="T12" s="108"/>
      <c r="U12" s="108"/>
      <c r="V12" s="108"/>
      <c r="W12" s="108"/>
      <c r="X12" s="108"/>
      <c r="Y12" s="108"/>
      <c r="Z12" s="108"/>
      <c r="AA12" s="108"/>
      <c r="AB12" s="108"/>
    </row>
    <row r="13" spans="1:28" ht="18.75">
      <c r="A13" s="368"/>
      <c r="B13" s="368"/>
      <c r="C13" s="368"/>
      <c r="D13" s="368"/>
      <c r="E13" s="368"/>
      <c r="F13" s="368"/>
      <c r="G13" s="368"/>
      <c r="H13" s="368"/>
      <c r="I13" s="368"/>
      <c r="J13" s="368"/>
      <c r="K13" s="368"/>
      <c r="L13" s="368"/>
      <c r="M13" s="368"/>
      <c r="N13" s="368"/>
      <c r="O13" s="368"/>
      <c r="P13" s="368"/>
      <c r="Q13" s="368"/>
      <c r="R13" s="368"/>
      <c r="S13" s="368"/>
      <c r="T13" s="133"/>
      <c r="U13" s="133"/>
      <c r="V13" s="133"/>
      <c r="W13" s="133"/>
      <c r="X13" s="133"/>
      <c r="Y13" s="133"/>
      <c r="Z13" s="133"/>
      <c r="AA13" s="133"/>
      <c r="AB13" s="133"/>
    </row>
    <row r="14" spans="1:28" ht="51.75" customHeight="1">
      <c r="A14" s="369" t="str">
        <f>'1. паспорт местоположение'!A15:C15</f>
        <v>Техническое перевооружение КТП и ВЛ-0,4 кВ ст.Верево, замена КТП 400кВА на КТП 400кВА киоскового типа, замена ВЛ-10кВ провода АС-35 на СИП-3 50мм2 длиной 50 метров, замена ВЛ-0,4кВ провода АС-35 на СИП 4х50 длиной 3 км,, по адресу: Ленинградская область, станция Верево</v>
      </c>
      <c r="B14" s="369"/>
      <c r="C14" s="369"/>
      <c r="D14" s="369"/>
      <c r="E14" s="369"/>
      <c r="F14" s="369"/>
      <c r="G14" s="369"/>
      <c r="H14" s="369"/>
      <c r="I14" s="369"/>
      <c r="J14" s="369"/>
      <c r="K14" s="369"/>
      <c r="L14" s="369"/>
      <c r="M14" s="369"/>
      <c r="N14" s="369"/>
      <c r="O14" s="369"/>
      <c r="P14" s="369"/>
      <c r="Q14" s="369"/>
      <c r="R14" s="369"/>
      <c r="S14" s="369"/>
      <c r="T14" s="106"/>
      <c r="U14" s="106"/>
      <c r="V14" s="106"/>
      <c r="W14" s="106"/>
      <c r="X14" s="106"/>
      <c r="Y14" s="106"/>
      <c r="Z14" s="106"/>
      <c r="AA14" s="106"/>
      <c r="AB14" s="106"/>
    </row>
    <row r="15" spans="1:28" ht="15.75">
      <c r="A15" s="365" t="s">
        <v>2</v>
      </c>
      <c r="B15" s="365"/>
      <c r="C15" s="365"/>
      <c r="D15" s="365"/>
      <c r="E15" s="365"/>
      <c r="F15" s="365"/>
      <c r="G15" s="365"/>
      <c r="H15" s="365"/>
      <c r="I15" s="365"/>
      <c r="J15" s="365"/>
      <c r="K15" s="365"/>
      <c r="L15" s="365"/>
      <c r="M15" s="365"/>
      <c r="N15" s="365"/>
      <c r="O15" s="365"/>
      <c r="P15" s="365"/>
      <c r="Q15" s="365"/>
      <c r="R15" s="365"/>
      <c r="S15" s="365"/>
      <c r="T15" s="107"/>
      <c r="U15" s="107"/>
      <c r="V15" s="107"/>
      <c r="W15" s="107"/>
      <c r="X15" s="107"/>
      <c r="Y15" s="107"/>
      <c r="Z15" s="107"/>
      <c r="AA15" s="107"/>
      <c r="AB15" s="107"/>
    </row>
    <row r="16" spans="1:28" ht="18.75">
      <c r="A16" s="372"/>
      <c r="B16" s="372"/>
      <c r="C16" s="372"/>
      <c r="D16" s="372"/>
      <c r="E16" s="372"/>
      <c r="F16" s="372"/>
      <c r="G16" s="372"/>
      <c r="H16" s="372"/>
      <c r="I16" s="372"/>
      <c r="J16" s="372"/>
      <c r="K16" s="372"/>
      <c r="L16" s="372"/>
      <c r="M16" s="372"/>
      <c r="N16" s="372"/>
      <c r="O16" s="372"/>
      <c r="P16" s="372"/>
      <c r="Q16" s="372"/>
      <c r="R16" s="372"/>
      <c r="S16" s="372"/>
      <c r="T16" s="134"/>
      <c r="U16" s="134"/>
      <c r="V16" s="134"/>
      <c r="W16" s="134"/>
      <c r="X16" s="134"/>
      <c r="Y16" s="134"/>
      <c r="Z16" s="2"/>
      <c r="AA16" s="2"/>
      <c r="AB16" s="2"/>
    </row>
    <row r="17" spans="1:28" ht="45" customHeight="1">
      <c r="A17" s="369" t="s">
        <v>371</v>
      </c>
      <c r="B17" s="369"/>
      <c r="C17" s="369"/>
      <c r="D17" s="369"/>
      <c r="E17" s="369"/>
      <c r="F17" s="369"/>
      <c r="G17" s="369"/>
      <c r="H17" s="369"/>
      <c r="I17" s="369"/>
      <c r="J17" s="369"/>
      <c r="K17" s="369"/>
      <c r="L17" s="369"/>
      <c r="M17" s="369"/>
      <c r="N17" s="369"/>
      <c r="O17" s="369"/>
      <c r="P17" s="369"/>
      <c r="Q17" s="369"/>
      <c r="R17" s="369"/>
      <c r="S17" s="369"/>
      <c r="T17" s="5"/>
      <c r="U17" s="5"/>
      <c r="V17" s="5"/>
      <c r="W17" s="5"/>
      <c r="X17" s="5"/>
      <c r="Y17" s="5"/>
      <c r="Z17" s="5"/>
      <c r="AA17" s="5"/>
      <c r="AB17" s="5"/>
    </row>
    <row r="18" spans="1:28" ht="18.75">
      <c r="A18" s="373"/>
      <c r="B18" s="373"/>
      <c r="C18" s="373"/>
      <c r="D18" s="373"/>
      <c r="E18" s="373"/>
      <c r="F18" s="373"/>
      <c r="G18" s="373"/>
      <c r="H18" s="373"/>
      <c r="I18" s="373"/>
      <c r="J18" s="373"/>
      <c r="K18" s="373"/>
      <c r="L18" s="373"/>
      <c r="M18" s="373"/>
      <c r="N18" s="373"/>
      <c r="O18" s="373"/>
      <c r="P18" s="373"/>
      <c r="Q18" s="373"/>
      <c r="R18" s="373"/>
      <c r="S18" s="373"/>
      <c r="T18" s="134"/>
      <c r="U18" s="134"/>
      <c r="V18" s="134"/>
      <c r="W18" s="134"/>
      <c r="X18" s="134"/>
      <c r="Y18" s="134"/>
      <c r="Z18" s="2"/>
      <c r="AA18" s="2"/>
      <c r="AB18" s="2"/>
    </row>
    <row r="19" spans="1:28" ht="76.5" customHeight="1">
      <c r="A19" s="370" t="s">
        <v>1</v>
      </c>
      <c r="B19" s="370" t="s">
        <v>372</v>
      </c>
      <c r="C19" s="374" t="s">
        <v>373</v>
      </c>
      <c r="D19" s="370" t="s">
        <v>374</v>
      </c>
      <c r="E19" s="370" t="s">
        <v>375</v>
      </c>
      <c r="F19" s="370" t="s">
        <v>376</v>
      </c>
      <c r="G19" s="370" t="s">
        <v>377</v>
      </c>
      <c r="H19" s="370" t="s">
        <v>378</v>
      </c>
      <c r="I19" s="370" t="s">
        <v>379</v>
      </c>
      <c r="J19" s="370" t="s">
        <v>380</v>
      </c>
      <c r="K19" s="370" t="s">
        <v>81</v>
      </c>
      <c r="L19" s="370" t="s">
        <v>381</v>
      </c>
      <c r="M19" s="370" t="s">
        <v>382</v>
      </c>
      <c r="N19" s="370" t="s">
        <v>383</v>
      </c>
      <c r="O19" s="370" t="s">
        <v>384</v>
      </c>
      <c r="P19" s="370" t="s">
        <v>385</v>
      </c>
      <c r="Q19" s="370" t="s">
        <v>386</v>
      </c>
      <c r="R19" s="370"/>
      <c r="S19" s="371" t="s">
        <v>387</v>
      </c>
      <c r="T19" s="134"/>
      <c r="U19" s="134"/>
      <c r="V19" s="134"/>
      <c r="W19" s="134"/>
      <c r="X19" s="134"/>
      <c r="Y19" s="134"/>
      <c r="Z19" s="2"/>
      <c r="AA19" s="2"/>
      <c r="AB19" s="2"/>
    </row>
    <row r="20" spans="1:28" ht="300" customHeight="1">
      <c r="A20" s="370"/>
      <c r="B20" s="370"/>
      <c r="C20" s="375"/>
      <c r="D20" s="370"/>
      <c r="E20" s="370"/>
      <c r="F20" s="370"/>
      <c r="G20" s="370"/>
      <c r="H20" s="370"/>
      <c r="I20" s="370"/>
      <c r="J20" s="370"/>
      <c r="K20" s="370"/>
      <c r="L20" s="370"/>
      <c r="M20" s="370"/>
      <c r="N20" s="370"/>
      <c r="O20" s="370"/>
      <c r="P20" s="370"/>
      <c r="Q20" s="135" t="s">
        <v>388</v>
      </c>
      <c r="R20" s="138" t="s">
        <v>389</v>
      </c>
      <c r="S20" s="371"/>
      <c r="T20" s="26"/>
      <c r="U20" s="26"/>
      <c r="V20" s="26"/>
      <c r="W20" s="26"/>
      <c r="X20" s="26"/>
      <c r="Y20" s="26"/>
      <c r="Z20" s="25"/>
      <c r="AA20" s="25"/>
      <c r="AB20" s="25"/>
    </row>
    <row r="21" spans="1:28" ht="18.75">
      <c r="A21" s="135">
        <v>1</v>
      </c>
      <c r="B21" s="136">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139" customFormat="1" ht="18.75">
      <c r="A22" s="34" t="s">
        <v>363</v>
      </c>
      <c r="B22" s="34" t="s">
        <v>363</v>
      </c>
      <c r="C22" s="34" t="s">
        <v>363</v>
      </c>
      <c r="D22" s="34" t="s">
        <v>363</v>
      </c>
      <c r="E22" s="34" t="s">
        <v>363</v>
      </c>
      <c r="F22" s="34" t="s">
        <v>363</v>
      </c>
      <c r="G22" s="34" t="s">
        <v>363</v>
      </c>
      <c r="H22" s="34" t="s">
        <v>363</v>
      </c>
      <c r="I22" s="34" t="s">
        <v>363</v>
      </c>
      <c r="J22" s="34" t="s">
        <v>363</v>
      </c>
      <c r="K22" s="34" t="s">
        <v>363</v>
      </c>
      <c r="L22" s="34" t="s">
        <v>363</v>
      </c>
      <c r="M22" s="34" t="s">
        <v>363</v>
      </c>
      <c r="N22" s="34" t="s">
        <v>363</v>
      </c>
      <c r="O22" s="34" t="s">
        <v>363</v>
      </c>
      <c r="P22" s="34" t="s">
        <v>363</v>
      </c>
      <c r="Q22" s="34" t="s">
        <v>363</v>
      </c>
      <c r="R22" s="34" t="s">
        <v>363</v>
      </c>
      <c r="S22" s="34" t="s">
        <v>363</v>
      </c>
      <c r="T22" s="26"/>
      <c r="U22" s="26"/>
      <c r="V22" s="26"/>
      <c r="W22" s="26"/>
      <c r="X22" s="26"/>
      <c r="Y22" s="26"/>
      <c r="Z22" s="25"/>
      <c r="AA22" s="25"/>
      <c r="AB22" s="25"/>
    </row>
    <row r="23" spans="1:28">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Лист3">
    <tabColor theme="0"/>
    <pageSetUpPr fitToPage="1"/>
  </sheetPr>
  <dimension ref="A1:DI41"/>
  <sheetViews>
    <sheetView view="pageBreakPreview" topLeftCell="A7" zoomScale="60" zoomScaleNormal="60" workbookViewId="0">
      <selection activeCell="T25" sqref="S25:T25"/>
    </sheetView>
  </sheetViews>
  <sheetFormatPr defaultColWidth="10.7109375" defaultRowHeight="15.75"/>
  <cols>
    <col min="1" max="1" width="9.5703125" style="40" customWidth="1"/>
    <col min="2" max="3" width="15.5703125" style="40" customWidth="1"/>
    <col min="4" max="4" width="19.42578125" style="40" customWidth="1"/>
    <col min="5" max="5" width="13.5703125" style="40" customWidth="1"/>
    <col min="6" max="6" width="13.140625"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row r="2" spans="1:20" ht="15" customHeight="1">
      <c r="T2" s="36" t="s">
        <v>64</v>
      </c>
    </row>
    <row r="3" spans="1:20" s="10" customFormat="1" ht="18.75" customHeight="1">
      <c r="A3" s="16"/>
      <c r="H3" s="14"/>
      <c r="T3" s="13" t="s">
        <v>6</v>
      </c>
    </row>
    <row r="4" spans="1:20" s="10" customFormat="1" ht="18.75" customHeight="1">
      <c r="A4" s="16"/>
      <c r="H4" s="14"/>
      <c r="T4" s="13" t="s">
        <v>63</v>
      </c>
    </row>
    <row r="5" spans="1:20" s="10" customFormat="1" ht="18.75" customHeight="1">
      <c r="A5" s="16"/>
      <c r="H5" s="14"/>
      <c r="T5" s="13"/>
    </row>
    <row r="6" spans="1:20" s="10" customFormat="1" ht="18.75" customHeight="1">
      <c r="A6" s="359" t="str">
        <f>'1. паспорт местоположение'!A5:C5</f>
        <v>Год раскрытия информации: 2025 год</v>
      </c>
      <c r="B6" s="359"/>
      <c r="C6" s="359"/>
      <c r="D6" s="359"/>
      <c r="E6" s="359"/>
      <c r="F6" s="359"/>
      <c r="G6" s="359"/>
      <c r="H6" s="359"/>
      <c r="I6" s="359"/>
      <c r="J6" s="359"/>
      <c r="K6" s="359"/>
      <c r="L6" s="359"/>
      <c r="M6" s="359"/>
      <c r="N6" s="359"/>
      <c r="O6" s="359"/>
      <c r="P6" s="359"/>
      <c r="Q6" s="359"/>
      <c r="R6" s="359"/>
      <c r="S6" s="359"/>
      <c r="T6" s="359"/>
    </row>
    <row r="7" spans="1:20" s="10" customFormat="1" ht="18.75" customHeight="1">
      <c r="A7" s="15"/>
      <c r="T7" s="13"/>
    </row>
    <row r="8" spans="1:20" s="10" customFormat="1" ht="18.75" customHeight="1">
      <c r="A8" s="366" t="s">
        <v>5</v>
      </c>
      <c r="B8" s="366"/>
      <c r="C8" s="366"/>
      <c r="D8" s="366"/>
      <c r="E8" s="366"/>
      <c r="F8" s="366"/>
      <c r="G8" s="366"/>
      <c r="H8" s="366"/>
      <c r="I8" s="366"/>
      <c r="J8" s="366"/>
      <c r="K8" s="366"/>
      <c r="L8" s="366"/>
      <c r="M8" s="366"/>
      <c r="N8" s="366"/>
      <c r="O8" s="366"/>
      <c r="P8" s="366"/>
      <c r="Q8" s="366"/>
      <c r="R8" s="366"/>
      <c r="S8" s="366"/>
      <c r="T8" s="366"/>
    </row>
    <row r="9" spans="1:20" s="10" customFormat="1" ht="18.75" customHeight="1">
      <c r="A9" s="366"/>
      <c r="B9" s="366"/>
      <c r="C9" s="366"/>
      <c r="D9" s="366"/>
      <c r="E9" s="366"/>
      <c r="F9" s="366"/>
      <c r="G9" s="366"/>
      <c r="H9" s="366"/>
      <c r="I9" s="366"/>
      <c r="J9" s="366"/>
      <c r="K9" s="366"/>
      <c r="L9" s="366"/>
      <c r="M9" s="366"/>
      <c r="N9" s="366"/>
      <c r="O9" s="366"/>
      <c r="P9" s="366"/>
      <c r="Q9" s="366"/>
      <c r="R9" s="366"/>
      <c r="S9" s="366"/>
      <c r="T9" s="13"/>
    </row>
    <row r="10" spans="1:20" s="10" customFormat="1" ht="18.75" customHeight="1">
      <c r="A10" s="367" t="s">
        <v>540</v>
      </c>
      <c r="B10" s="367"/>
      <c r="C10" s="367"/>
      <c r="D10" s="367"/>
      <c r="E10" s="367"/>
      <c r="F10" s="367"/>
      <c r="G10" s="367"/>
      <c r="H10" s="367"/>
      <c r="I10" s="367"/>
      <c r="J10" s="367"/>
      <c r="K10" s="367"/>
      <c r="L10" s="367"/>
      <c r="M10" s="367"/>
      <c r="N10" s="367"/>
      <c r="O10" s="367"/>
      <c r="P10" s="367"/>
      <c r="Q10" s="367"/>
      <c r="R10" s="367"/>
      <c r="S10" s="367"/>
      <c r="T10" s="367"/>
    </row>
    <row r="11" spans="1:20" s="10" customFormat="1" ht="18.75" customHeight="1">
      <c r="A11" s="365" t="s">
        <v>4</v>
      </c>
      <c r="B11" s="365"/>
      <c r="C11" s="365"/>
      <c r="D11" s="365"/>
      <c r="E11" s="365"/>
      <c r="F11" s="365"/>
      <c r="G11" s="365"/>
      <c r="H11" s="365"/>
      <c r="I11" s="365"/>
      <c r="J11" s="365"/>
      <c r="K11" s="365"/>
      <c r="L11" s="365"/>
      <c r="M11" s="365"/>
      <c r="N11" s="365"/>
      <c r="O11" s="365"/>
      <c r="P11" s="365"/>
      <c r="Q11" s="365"/>
      <c r="R11" s="365"/>
      <c r="S11" s="365"/>
      <c r="T11" s="365"/>
    </row>
    <row r="12" spans="1:20" s="10" customFormat="1" ht="18.75" customHeight="1">
      <c r="A12" s="366"/>
      <c r="B12" s="366"/>
      <c r="C12" s="366"/>
      <c r="D12" s="366"/>
      <c r="E12" s="366"/>
      <c r="F12" s="366"/>
      <c r="G12" s="366"/>
      <c r="H12" s="366"/>
      <c r="I12" s="366"/>
      <c r="J12" s="366"/>
      <c r="K12" s="366"/>
      <c r="L12" s="366"/>
      <c r="M12" s="366"/>
      <c r="N12" s="366"/>
      <c r="O12" s="366"/>
      <c r="P12" s="366"/>
      <c r="Q12" s="366"/>
      <c r="R12" s="366"/>
      <c r="S12" s="366"/>
      <c r="T12" s="13"/>
    </row>
    <row r="13" spans="1:20" s="10" customFormat="1" ht="18.75" customHeight="1">
      <c r="A13" s="367" t="str">
        <f>'1. паспорт местоположение'!A12:C12</f>
        <v>J_LENOKTZD32</v>
      </c>
      <c r="B13" s="367"/>
      <c r="C13" s="367"/>
      <c r="D13" s="367"/>
      <c r="E13" s="367"/>
      <c r="F13" s="367"/>
      <c r="G13" s="367"/>
      <c r="H13" s="367"/>
      <c r="I13" s="367"/>
      <c r="J13" s="367"/>
      <c r="K13" s="367"/>
      <c r="L13" s="367"/>
      <c r="M13" s="367"/>
      <c r="N13" s="367"/>
      <c r="O13" s="367"/>
      <c r="P13" s="367"/>
      <c r="Q13" s="367"/>
      <c r="R13" s="367"/>
      <c r="S13" s="367"/>
      <c r="T13" s="367"/>
    </row>
    <row r="14" spans="1:20" s="10" customFormat="1" ht="18.75" customHeight="1">
      <c r="A14" s="365" t="s">
        <v>3</v>
      </c>
      <c r="B14" s="365"/>
      <c r="C14" s="365"/>
      <c r="D14" s="365"/>
      <c r="E14" s="365"/>
      <c r="F14" s="365"/>
      <c r="G14" s="365"/>
      <c r="H14" s="365"/>
      <c r="I14" s="365"/>
      <c r="J14" s="365"/>
      <c r="K14" s="365"/>
      <c r="L14" s="365"/>
      <c r="M14" s="365"/>
      <c r="N14" s="365"/>
      <c r="O14" s="365"/>
      <c r="P14" s="365"/>
      <c r="Q14" s="365"/>
      <c r="R14" s="365"/>
      <c r="S14" s="365"/>
      <c r="T14" s="365"/>
    </row>
    <row r="15" spans="1:20" s="10" customFormat="1" ht="18.75" customHeight="1">
      <c r="A15" s="368"/>
      <c r="B15" s="368"/>
      <c r="C15" s="368"/>
      <c r="D15" s="368"/>
      <c r="E15" s="368"/>
      <c r="F15" s="368"/>
      <c r="G15" s="368"/>
      <c r="H15" s="368"/>
      <c r="I15" s="368"/>
      <c r="J15" s="368"/>
      <c r="K15" s="368"/>
      <c r="L15" s="368"/>
      <c r="M15" s="368"/>
      <c r="N15" s="368"/>
      <c r="O15" s="368"/>
      <c r="P15" s="368"/>
      <c r="Q15" s="368"/>
      <c r="R15" s="368"/>
      <c r="S15" s="368"/>
      <c r="T15" s="13"/>
    </row>
    <row r="16" spans="1:20" s="10" customFormat="1" ht="50.25" customHeight="1">
      <c r="A16" s="369" t="str">
        <f>'1. паспорт местоположение'!A15:C15</f>
        <v>Техническое перевооружение КТП и ВЛ-0,4 кВ ст.Верево, замена КТП 400кВА на КТП 400кВА киоскового типа, замена ВЛ-10кВ провода АС-35 на СИП-3 50мм2 длиной 50 метров, замена ВЛ-0,4кВ провода АС-35 на СИП 4х50 длиной 3 км,, по адресу: Ленинградская область, станция Верево</v>
      </c>
      <c r="B16" s="369"/>
      <c r="C16" s="369"/>
      <c r="D16" s="369"/>
      <c r="E16" s="369"/>
      <c r="F16" s="369"/>
      <c r="G16" s="369"/>
      <c r="H16" s="369"/>
      <c r="I16" s="369"/>
      <c r="J16" s="369"/>
      <c r="K16" s="369"/>
      <c r="L16" s="369"/>
      <c r="M16" s="369"/>
      <c r="N16" s="369"/>
      <c r="O16" s="369"/>
      <c r="P16" s="369"/>
      <c r="Q16" s="369"/>
      <c r="R16" s="369"/>
      <c r="S16" s="369"/>
      <c r="T16" s="369"/>
    </row>
    <row r="17" spans="1:113" s="10" customFormat="1" ht="18.75" customHeight="1">
      <c r="A17" s="365" t="s">
        <v>2</v>
      </c>
      <c r="B17" s="365"/>
      <c r="C17" s="365"/>
      <c r="D17" s="365"/>
      <c r="E17" s="365"/>
      <c r="F17" s="365"/>
      <c r="G17" s="365"/>
      <c r="H17" s="365"/>
      <c r="I17" s="365"/>
      <c r="J17" s="365"/>
      <c r="K17" s="365"/>
      <c r="L17" s="365"/>
      <c r="M17" s="365"/>
      <c r="N17" s="365"/>
      <c r="O17" s="365"/>
      <c r="P17" s="365"/>
      <c r="Q17" s="365"/>
      <c r="R17" s="365"/>
      <c r="S17" s="365"/>
      <c r="T17" s="365"/>
    </row>
    <row r="18" spans="1:113" s="10" customFormat="1" ht="18.75" customHeight="1">
      <c r="A18" s="372"/>
      <c r="B18" s="372"/>
      <c r="C18" s="372"/>
      <c r="D18" s="372"/>
      <c r="E18" s="372"/>
      <c r="F18" s="372"/>
      <c r="G18" s="372"/>
      <c r="H18" s="372"/>
      <c r="I18" s="372"/>
      <c r="J18" s="372"/>
      <c r="K18" s="372"/>
      <c r="L18" s="372"/>
      <c r="M18" s="372"/>
      <c r="N18" s="372"/>
      <c r="O18" s="372"/>
      <c r="P18" s="372"/>
      <c r="Q18" s="372"/>
      <c r="R18" s="372"/>
      <c r="S18" s="372"/>
      <c r="T18" s="13"/>
    </row>
    <row r="19" spans="1:113" s="2" customFormat="1" ht="15" customHeight="1">
      <c r="A19" s="367" t="s">
        <v>327</v>
      </c>
      <c r="B19" s="367"/>
      <c r="C19" s="367"/>
      <c r="D19" s="367"/>
      <c r="E19" s="367"/>
      <c r="F19" s="367"/>
      <c r="G19" s="367"/>
      <c r="H19" s="367"/>
      <c r="I19" s="367"/>
      <c r="J19" s="367"/>
      <c r="K19" s="367"/>
      <c r="L19" s="367"/>
      <c r="M19" s="367"/>
      <c r="N19" s="367"/>
      <c r="O19" s="367"/>
      <c r="P19" s="367"/>
      <c r="Q19" s="367"/>
      <c r="R19" s="367"/>
      <c r="S19" s="367"/>
      <c r="T19" s="367"/>
    </row>
    <row r="20" spans="1:113" s="48" customFormat="1" ht="21" customHeight="1">
      <c r="A20" s="387"/>
      <c r="B20" s="387"/>
      <c r="C20" s="387"/>
      <c r="D20" s="387"/>
      <c r="E20" s="387"/>
      <c r="F20" s="387"/>
      <c r="G20" s="387"/>
      <c r="H20" s="387"/>
      <c r="I20" s="387"/>
      <c r="J20" s="387"/>
      <c r="K20" s="387"/>
      <c r="L20" s="387"/>
      <c r="M20" s="387"/>
      <c r="N20" s="387"/>
      <c r="O20" s="387"/>
      <c r="P20" s="387"/>
      <c r="Q20" s="387"/>
      <c r="R20" s="387"/>
      <c r="S20" s="387"/>
      <c r="T20" s="387"/>
    </row>
    <row r="21" spans="1:113" ht="46.5" customHeight="1">
      <c r="A21" s="388" t="s">
        <v>1</v>
      </c>
      <c r="B21" s="377" t="s">
        <v>205</v>
      </c>
      <c r="C21" s="378"/>
      <c r="D21" s="381" t="s">
        <v>103</v>
      </c>
      <c r="E21" s="377" t="s">
        <v>354</v>
      </c>
      <c r="F21" s="378"/>
      <c r="G21" s="377" t="s">
        <v>216</v>
      </c>
      <c r="H21" s="378"/>
      <c r="I21" s="377" t="s">
        <v>102</v>
      </c>
      <c r="J21" s="378"/>
      <c r="K21" s="381" t="s">
        <v>101</v>
      </c>
      <c r="L21" s="377" t="s">
        <v>100</v>
      </c>
      <c r="M21" s="378"/>
      <c r="N21" s="377" t="s">
        <v>351</v>
      </c>
      <c r="O21" s="378"/>
      <c r="P21" s="381" t="s">
        <v>99</v>
      </c>
      <c r="Q21" s="384" t="s">
        <v>98</v>
      </c>
      <c r="R21" s="385"/>
      <c r="S21" s="384" t="s">
        <v>97</v>
      </c>
      <c r="T21" s="386"/>
    </row>
    <row r="22" spans="1:113" ht="204.75" customHeight="1">
      <c r="A22" s="389"/>
      <c r="B22" s="379"/>
      <c r="C22" s="380"/>
      <c r="D22" s="383"/>
      <c r="E22" s="379"/>
      <c r="F22" s="380"/>
      <c r="G22" s="379"/>
      <c r="H22" s="380"/>
      <c r="I22" s="379"/>
      <c r="J22" s="380"/>
      <c r="K22" s="382"/>
      <c r="L22" s="379"/>
      <c r="M22" s="380"/>
      <c r="N22" s="379"/>
      <c r="O22" s="380"/>
      <c r="P22" s="382"/>
      <c r="Q22" s="78" t="s">
        <v>96</v>
      </c>
      <c r="R22" s="78" t="s">
        <v>326</v>
      </c>
      <c r="S22" s="78" t="s">
        <v>95</v>
      </c>
      <c r="T22" s="78" t="s">
        <v>94</v>
      </c>
    </row>
    <row r="23" spans="1:113" ht="51.75" customHeight="1">
      <c r="A23" s="390"/>
      <c r="B23" s="113" t="s">
        <v>92</v>
      </c>
      <c r="C23" s="113" t="s">
        <v>93</v>
      </c>
      <c r="D23" s="382"/>
      <c r="E23" s="113" t="s">
        <v>92</v>
      </c>
      <c r="F23" s="113" t="s">
        <v>93</v>
      </c>
      <c r="G23" s="113" t="s">
        <v>92</v>
      </c>
      <c r="H23" s="113" t="s">
        <v>93</v>
      </c>
      <c r="I23" s="113" t="s">
        <v>92</v>
      </c>
      <c r="J23" s="113" t="s">
        <v>93</v>
      </c>
      <c r="K23" s="113" t="s">
        <v>92</v>
      </c>
      <c r="L23" s="113" t="s">
        <v>92</v>
      </c>
      <c r="M23" s="113" t="s">
        <v>93</v>
      </c>
      <c r="N23" s="113" t="s">
        <v>92</v>
      </c>
      <c r="O23" s="113" t="s">
        <v>93</v>
      </c>
      <c r="P23" s="114" t="s">
        <v>92</v>
      </c>
      <c r="Q23" s="78" t="s">
        <v>92</v>
      </c>
      <c r="R23" s="78" t="s">
        <v>92</v>
      </c>
      <c r="S23" s="78" t="s">
        <v>92</v>
      </c>
      <c r="T23" s="78" t="s">
        <v>92</v>
      </c>
    </row>
    <row r="24" spans="1:113">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347" customFormat="1">
      <c r="A25" s="345">
        <v>1</v>
      </c>
      <c r="B25" s="346" t="s">
        <v>557</v>
      </c>
      <c r="C25" s="346" t="s">
        <v>557</v>
      </c>
      <c r="D25" s="354" t="s">
        <v>88</v>
      </c>
      <c r="E25" s="345" t="s">
        <v>558</v>
      </c>
      <c r="F25" s="345" t="s">
        <v>558</v>
      </c>
      <c r="G25" s="346" t="s">
        <v>559</v>
      </c>
      <c r="H25" s="346" t="s">
        <v>559</v>
      </c>
      <c r="I25" s="345">
        <v>1981</v>
      </c>
      <c r="J25" s="345">
        <v>2029</v>
      </c>
      <c r="K25" s="345">
        <v>1983</v>
      </c>
      <c r="L25" s="345">
        <v>10</v>
      </c>
      <c r="M25" s="345">
        <v>10</v>
      </c>
      <c r="N25" s="345">
        <v>0.4</v>
      </c>
      <c r="O25" s="345">
        <v>0.4</v>
      </c>
      <c r="P25" s="345" t="s">
        <v>363</v>
      </c>
      <c r="Q25" s="345" t="s">
        <v>363</v>
      </c>
      <c r="R25" s="345" t="s">
        <v>363</v>
      </c>
      <c r="S25" s="345" t="s">
        <v>568</v>
      </c>
      <c r="T25" s="345" t="s">
        <v>549</v>
      </c>
    </row>
    <row r="26" spans="1:113" s="46" customFormat="1" ht="12.75">
      <c r="B26" s="47"/>
      <c r="C26" s="47"/>
      <c r="K26" s="47"/>
    </row>
    <row r="27" spans="1:113" s="46" customFormat="1">
      <c r="B27" s="44" t="s">
        <v>91</v>
      </c>
      <c r="C27" s="44"/>
      <c r="D27" s="44"/>
      <c r="E27" s="44"/>
      <c r="F27" s="44"/>
      <c r="G27" s="44"/>
      <c r="H27" s="44"/>
      <c r="I27" s="44"/>
      <c r="J27" s="44"/>
      <c r="K27" s="44"/>
      <c r="L27" s="44"/>
      <c r="M27" s="44"/>
      <c r="N27" s="44"/>
      <c r="O27" s="44"/>
      <c r="P27" s="44"/>
      <c r="Q27" s="44"/>
      <c r="R27" s="44"/>
    </row>
    <row r="28" spans="1:113">
      <c r="B28" s="376" t="s">
        <v>360</v>
      </c>
      <c r="C28" s="376"/>
      <c r="D28" s="376"/>
      <c r="E28" s="376"/>
      <c r="F28" s="376"/>
      <c r="G28" s="376"/>
      <c r="H28" s="376"/>
      <c r="I28" s="376"/>
      <c r="J28" s="376"/>
      <c r="K28" s="376"/>
      <c r="L28" s="376"/>
      <c r="M28" s="376"/>
      <c r="N28" s="376"/>
      <c r="O28" s="376"/>
      <c r="P28" s="376"/>
      <c r="Q28" s="376"/>
      <c r="R28" s="376"/>
    </row>
    <row r="29" spans="1:113">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c r="B30" s="43" t="s">
        <v>325</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c r="B31" s="43" t="s">
        <v>90</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c r="B32" s="43" t="s">
        <v>89</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c r="B33" s="43" t="s">
        <v>88</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c r="B34" s="43" t="s">
        <v>87</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c r="B35" s="43" t="s">
        <v>86</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c r="B36" s="43" t="s">
        <v>85</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c r="B37" s="43" t="s">
        <v>84</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c r="B38" s="43" t="s">
        <v>83</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c r="B39" s="43" t="s">
        <v>82</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sheetData>
  <mergeCells count="27">
    <mergeCell ref="A6:T6"/>
    <mergeCell ref="Q21:R21"/>
    <mergeCell ref="S21:T21"/>
    <mergeCell ref="A8:T8"/>
    <mergeCell ref="A10:T10"/>
    <mergeCell ref="A11:T11"/>
    <mergeCell ref="A13:T13"/>
    <mergeCell ref="A14:T14"/>
    <mergeCell ref="A16:T16"/>
    <mergeCell ref="A17:T17"/>
    <mergeCell ref="A19:T19"/>
    <mergeCell ref="A20:T20"/>
    <mergeCell ref="A9:S9"/>
    <mergeCell ref="A12:S12"/>
    <mergeCell ref="A15:S15"/>
    <mergeCell ref="A21:A23"/>
    <mergeCell ref="A18:S18"/>
    <mergeCell ref="B28:R28"/>
    <mergeCell ref="L21:M22"/>
    <mergeCell ref="N21:O22"/>
    <mergeCell ref="P21:P22"/>
    <mergeCell ref="D21:D23"/>
    <mergeCell ref="B21:C22"/>
    <mergeCell ref="E21:F22"/>
    <mergeCell ref="G21:H22"/>
    <mergeCell ref="I21:J22"/>
    <mergeCell ref="K21:K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codeName="Лист4">
    <tabColor rgb="FF92D050"/>
    <pageSetUpPr fitToPage="1"/>
  </sheetPr>
  <dimension ref="A1:AA26"/>
  <sheetViews>
    <sheetView view="pageBreakPreview" zoomScale="60" workbookViewId="0">
      <selection activeCell="Y30" sqref="Y30"/>
    </sheetView>
  </sheetViews>
  <sheetFormatPr defaultColWidth="10.7109375" defaultRowHeight="15.75"/>
  <cols>
    <col min="1" max="1" width="10.7109375" style="40"/>
    <col min="2" max="2" width="25.5703125" style="40" customWidth="1"/>
    <col min="3" max="5" width="23.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25.710937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c r="AA1" s="36" t="s">
        <v>64</v>
      </c>
    </row>
    <row r="2" spans="1:27" s="10" customFormat="1" ht="18.75" customHeight="1">
      <c r="E2" s="16"/>
      <c r="Q2" s="14"/>
      <c r="R2" s="14"/>
      <c r="AA2" s="13" t="s">
        <v>6</v>
      </c>
    </row>
    <row r="3" spans="1:27" s="10" customFormat="1" ht="18.75" customHeight="1">
      <c r="E3" s="16"/>
      <c r="Q3" s="14"/>
      <c r="R3" s="14"/>
      <c r="AA3" s="13" t="s">
        <v>63</v>
      </c>
    </row>
    <row r="4" spans="1:27" s="10" customFormat="1">
      <c r="E4" s="15"/>
      <c r="Q4" s="14"/>
      <c r="R4" s="14"/>
    </row>
    <row r="5" spans="1:27" s="10" customFormat="1">
      <c r="A5" s="359" t="str">
        <f>'1. паспорт местоположение'!A5:C5</f>
        <v>Год раскрытия информации: 2025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10" customFormat="1">
      <c r="A6" s="116"/>
      <c r="B6" s="116"/>
      <c r="C6" s="116"/>
      <c r="D6" s="116"/>
      <c r="E6" s="116"/>
      <c r="F6" s="116"/>
      <c r="G6" s="116"/>
      <c r="H6" s="116"/>
      <c r="I6" s="116"/>
      <c r="J6" s="116"/>
      <c r="K6" s="116"/>
      <c r="L6" s="116"/>
      <c r="M6" s="116"/>
      <c r="N6" s="116"/>
      <c r="O6" s="116"/>
      <c r="P6" s="116"/>
      <c r="Q6" s="116"/>
      <c r="R6" s="116"/>
      <c r="S6" s="116"/>
      <c r="T6" s="116"/>
    </row>
    <row r="7" spans="1:27" s="10" customFormat="1" ht="18.75">
      <c r="A7" s="366" t="s">
        <v>5</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row>
    <row r="8" spans="1:27" s="10" customFormat="1" ht="18.75">
      <c r="E8" s="12"/>
      <c r="F8" s="12"/>
      <c r="G8" s="12"/>
      <c r="H8" s="12"/>
      <c r="I8" s="12"/>
      <c r="J8" s="12"/>
      <c r="K8" s="12"/>
      <c r="L8" s="12"/>
      <c r="M8" s="12"/>
      <c r="N8" s="12"/>
      <c r="O8" s="12"/>
      <c r="P8" s="12"/>
      <c r="Q8" s="12"/>
      <c r="R8" s="12"/>
      <c r="S8" s="11"/>
      <c r="T8" s="11"/>
      <c r="U8" s="11"/>
      <c r="V8" s="11"/>
      <c r="W8" s="11"/>
    </row>
    <row r="9" spans="1:27" s="10" customFormat="1" ht="18.75" customHeight="1">
      <c r="E9" s="367" t="s">
        <v>540</v>
      </c>
      <c r="F9" s="367"/>
      <c r="G9" s="367"/>
      <c r="H9" s="367"/>
      <c r="I9" s="367"/>
      <c r="J9" s="367"/>
      <c r="K9" s="367"/>
      <c r="L9" s="367"/>
      <c r="M9" s="367"/>
      <c r="N9" s="367"/>
      <c r="O9" s="367"/>
      <c r="P9" s="367"/>
      <c r="Q9" s="367"/>
      <c r="R9" s="367"/>
      <c r="S9" s="367"/>
      <c r="T9" s="367"/>
      <c r="U9" s="367"/>
      <c r="V9" s="367"/>
      <c r="W9" s="367"/>
      <c r="X9" s="367"/>
      <c r="Y9" s="367"/>
    </row>
    <row r="10" spans="1:27" s="10" customFormat="1" ht="18.75" customHeight="1">
      <c r="E10" s="365" t="s">
        <v>4</v>
      </c>
      <c r="F10" s="365"/>
      <c r="G10" s="365"/>
      <c r="H10" s="365"/>
      <c r="I10" s="365"/>
      <c r="J10" s="365"/>
      <c r="K10" s="365"/>
      <c r="L10" s="365"/>
      <c r="M10" s="365"/>
      <c r="N10" s="365"/>
      <c r="O10" s="365"/>
      <c r="P10" s="365"/>
      <c r="Q10" s="365"/>
      <c r="R10" s="365"/>
      <c r="S10" s="365"/>
      <c r="T10" s="365"/>
      <c r="U10" s="365"/>
      <c r="V10" s="365"/>
      <c r="W10" s="365"/>
      <c r="X10" s="365"/>
      <c r="Y10" s="365"/>
    </row>
    <row r="11" spans="1:27" s="10" customFormat="1" ht="18.75">
      <c r="E11" s="12"/>
      <c r="F11" s="12"/>
      <c r="G11" s="12"/>
      <c r="H11" s="12"/>
      <c r="I11" s="12"/>
      <c r="J11" s="12"/>
      <c r="K11" s="12"/>
      <c r="L11" s="12"/>
      <c r="M11" s="12"/>
      <c r="N11" s="12"/>
      <c r="O11" s="12"/>
      <c r="P11" s="12"/>
      <c r="Q11" s="12"/>
      <c r="R11" s="12"/>
      <c r="S11" s="11"/>
      <c r="T11" s="11"/>
      <c r="U11" s="11"/>
      <c r="V11" s="11"/>
      <c r="W11" s="11"/>
    </row>
    <row r="12" spans="1:27" s="10" customFormat="1" ht="18.75" customHeight="1">
      <c r="A12" s="398" t="str">
        <f>'1. паспорт местоположение'!A12:C12</f>
        <v>J_LENOKTZD32</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row>
    <row r="13" spans="1:27" s="10" customFormat="1" ht="18.75" customHeight="1">
      <c r="E13" s="365" t="s">
        <v>3</v>
      </c>
      <c r="F13" s="365"/>
      <c r="G13" s="365"/>
      <c r="H13" s="365"/>
      <c r="I13" s="365"/>
      <c r="J13" s="365"/>
      <c r="K13" s="365"/>
      <c r="L13" s="365"/>
      <c r="M13" s="365"/>
      <c r="N13" s="365"/>
      <c r="O13" s="365"/>
      <c r="P13" s="365"/>
      <c r="Q13" s="365"/>
      <c r="R13" s="365"/>
      <c r="S13" s="365"/>
      <c r="T13" s="365"/>
      <c r="U13" s="365"/>
      <c r="V13" s="365"/>
      <c r="W13" s="365"/>
      <c r="X13" s="365"/>
      <c r="Y13" s="365"/>
    </row>
    <row r="14" spans="1:27" s="7" customFormat="1" ht="15.75" customHeight="1">
      <c r="E14" s="8"/>
      <c r="F14" s="8"/>
      <c r="G14" s="8"/>
      <c r="H14" s="8"/>
      <c r="I14" s="8"/>
      <c r="J14" s="8"/>
      <c r="K14" s="8"/>
      <c r="L14" s="8"/>
      <c r="M14" s="8"/>
      <c r="N14" s="8"/>
      <c r="O14" s="8"/>
      <c r="P14" s="8"/>
      <c r="Q14" s="8"/>
      <c r="R14" s="8"/>
      <c r="S14" s="8"/>
      <c r="T14" s="8"/>
      <c r="U14" s="8"/>
      <c r="V14" s="8"/>
      <c r="W14" s="8"/>
    </row>
    <row r="15" spans="1:27" s="2" customFormat="1" ht="72.75" customHeight="1">
      <c r="A15" s="399" t="str">
        <f>'1. паспорт местоположение'!A15:C15</f>
        <v>Техническое перевооружение КТП и ВЛ-0,4 кВ ст.Верево, замена КТП 400кВА на КТП 400кВА киоскового типа, замена ВЛ-10кВ провода АС-35 на СИП-3 50мм2 длиной 50 метров, замена ВЛ-0,4кВ провода АС-35 на СИП 4х50 длиной 3 км,, по адресу: Ленинградская область, станция Верево</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2" customFormat="1" ht="15" customHeight="1">
      <c r="E16" s="365" t="s">
        <v>2</v>
      </c>
      <c r="F16" s="365"/>
      <c r="G16" s="365"/>
      <c r="H16" s="365"/>
      <c r="I16" s="365"/>
      <c r="J16" s="365"/>
      <c r="K16" s="365"/>
      <c r="L16" s="365"/>
      <c r="M16" s="365"/>
      <c r="N16" s="365"/>
      <c r="O16" s="365"/>
      <c r="P16" s="365"/>
      <c r="Q16" s="365"/>
      <c r="R16" s="365"/>
      <c r="S16" s="365"/>
      <c r="T16" s="365"/>
      <c r="U16" s="365"/>
      <c r="V16" s="365"/>
      <c r="W16" s="365"/>
      <c r="X16" s="365"/>
      <c r="Y16" s="365"/>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c r="A19" s="367" t="s">
        <v>329</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48" customFormat="1" ht="21" customHeight="1"/>
    <row r="21" spans="1:27" ht="34.5" customHeight="1">
      <c r="A21" s="391" t="s">
        <v>1</v>
      </c>
      <c r="B21" s="394" t="s">
        <v>335</v>
      </c>
      <c r="C21" s="395"/>
      <c r="D21" s="394" t="s">
        <v>337</v>
      </c>
      <c r="E21" s="395"/>
      <c r="F21" s="384" t="s">
        <v>81</v>
      </c>
      <c r="G21" s="386"/>
      <c r="H21" s="386"/>
      <c r="I21" s="385"/>
      <c r="J21" s="391" t="s">
        <v>338</v>
      </c>
      <c r="K21" s="394" t="s">
        <v>339</v>
      </c>
      <c r="L21" s="395"/>
      <c r="M21" s="394" t="s">
        <v>340</v>
      </c>
      <c r="N21" s="395"/>
      <c r="O21" s="394" t="s">
        <v>328</v>
      </c>
      <c r="P21" s="395"/>
      <c r="Q21" s="394" t="s">
        <v>108</v>
      </c>
      <c r="R21" s="395"/>
      <c r="S21" s="391" t="s">
        <v>107</v>
      </c>
      <c r="T21" s="391" t="s">
        <v>341</v>
      </c>
      <c r="U21" s="391" t="s">
        <v>336</v>
      </c>
      <c r="V21" s="394" t="s">
        <v>106</v>
      </c>
      <c r="W21" s="395"/>
      <c r="X21" s="384" t="s">
        <v>98</v>
      </c>
      <c r="Y21" s="386"/>
      <c r="Z21" s="384" t="s">
        <v>97</v>
      </c>
      <c r="AA21" s="386"/>
    </row>
    <row r="22" spans="1:27" ht="216" customHeight="1">
      <c r="A22" s="392"/>
      <c r="B22" s="396"/>
      <c r="C22" s="397"/>
      <c r="D22" s="396"/>
      <c r="E22" s="397"/>
      <c r="F22" s="384" t="s">
        <v>105</v>
      </c>
      <c r="G22" s="385"/>
      <c r="H22" s="384" t="s">
        <v>104</v>
      </c>
      <c r="I22" s="385"/>
      <c r="J22" s="393"/>
      <c r="K22" s="396"/>
      <c r="L22" s="397"/>
      <c r="M22" s="396"/>
      <c r="N22" s="397"/>
      <c r="O22" s="396"/>
      <c r="P22" s="397"/>
      <c r="Q22" s="396"/>
      <c r="R22" s="397"/>
      <c r="S22" s="393"/>
      <c r="T22" s="393"/>
      <c r="U22" s="393"/>
      <c r="V22" s="396"/>
      <c r="W22" s="397"/>
      <c r="X22" s="78" t="s">
        <v>96</v>
      </c>
      <c r="Y22" s="78" t="s">
        <v>326</v>
      </c>
      <c r="Z22" s="78" t="s">
        <v>95</v>
      </c>
      <c r="AA22" s="78" t="s">
        <v>94</v>
      </c>
    </row>
    <row r="23" spans="1:27" ht="60" customHeight="1">
      <c r="A23" s="393"/>
      <c r="B23" s="111" t="s">
        <v>92</v>
      </c>
      <c r="C23" s="111" t="s">
        <v>93</v>
      </c>
      <c r="D23" s="79" t="s">
        <v>92</v>
      </c>
      <c r="E23" s="79" t="s">
        <v>93</v>
      </c>
      <c r="F23" s="79" t="s">
        <v>92</v>
      </c>
      <c r="G23" s="79" t="s">
        <v>93</v>
      </c>
      <c r="H23" s="79" t="s">
        <v>92</v>
      </c>
      <c r="I23" s="79" t="s">
        <v>93</v>
      </c>
      <c r="J23" s="79" t="s">
        <v>92</v>
      </c>
      <c r="K23" s="79" t="s">
        <v>92</v>
      </c>
      <c r="L23" s="79" t="s">
        <v>93</v>
      </c>
      <c r="M23" s="79" t="s">
        <v>92</v>
      </c>
      <c r="N23" s="79" t="s">
        <v>93</v>
      </c>
      <c r="O23" s="79" t="s">
        <v>92</v>
      </c>
      <c r="P23" s="79" t="s">
        <v>93</v>
      </c>
      <c r="Q23" s="79" t="s">
        <v>92</v>
      </c>
      <c r="R23" s="79" t="s">
        <v>93</v>
      </c>
      <c r="S23" s="79" t="s">
        <v>92</v>
      </c>
      <c r="T23" s="79" t="s">
        <v>92</v>
      </c>
      <c r="U23" s="79" t="s">
        <v>92</v>
      </c>
      <c r="V23" s="79" t="s">
        <v>92</v>
      </c>
      <c r="W23" s="79" t="s">
        <v>93</v>
      </c>
      <c r="X23" s="79" t="s">
        <v>92</v>
      </c>
      <c r="Y23" s="79" t="s">
        <v>92</v>
      </c>
      <c r="Z23" s="78" t="s">
        <v>92</v>
      </c>
      <c r="AA23" s="78" t="s">
        <v>92</v>
      </c>
    </row>
    <row r="24" spans="1:27">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310" customFormat="1" ht="50.25" customHeight="1">
      <c r="A25" s="137">
        <v>1</v>
      </c>
      <c r="B25" s="137" t="s">
        <v>560</v>
      </c>
      <c r="C25" s="137" t="s">
        <v>560</v>
      </c>
      <c r="D25" s="137" t="s">
        <v>560</v>
      </c>
      <c r="E25" s="137" t="s">
        <v>560</v>
      </c>
      <c r="F25" s="137">
        <v>10</v>
      </c>
      <c r="G25" s="137">
        <v>10</v>
      </c>
      <c r="H25" s="137">
        <v>10</v>
      </c>
      <c r="I25" s="137">
        <v>10</v>
      </c>
      <c r="J25" s="137">
        <v>1981</v>
      </c>
      <c r="K25" s="137">
        <v>1</v>
      </c>
      <c r="L25" s="137">
        <v>1</v>
      </c>
      <c r="M25" s="137">
        <v>35</v>
      </c>
      <c r="N25" s="137">
        <v>50</v>
      </c>
      <c r="O25" s="137" t="s">
        <v>562</v>
      </c>
      <c r="P25" s="137" t="s">
        <v>563</v>
      </c>
      <c r="Q25" s="137">
        <v>0.05</v>
      </c>
      <c r="R25" s="137">
        <v>0.05</v>
      </c>
      <c r="S25" s="137" t="s">
        <v>363</v>
      </c>
      <c r="T25" s="137" t="s">
        <v>363</v>
      </c>
      <c r="U25" s="137">
        <v>0</v>
      </c>
      <c r="V25" s="355" t="s">
        <v>564</v>
      </c>
      <c r="W25" s="355" t="s">
        <v>564</v>
      </c>
      <c r="X25" s="137" t="s">
        <v>363</v>
      </c>
      <c r="Y25" s="137" t="s">
        <v>363</v>
      </c>
      <c r="Z25" s="345" t="s">
        <v>568</v>
      </c>
      <c r="AA25" s="345" t="s">
        <v>549</v>
      </c>
    </row>
    <row r="26" spans="1:27" s="310" customFormat="1" ht="50.25" customHeight="1">
      <c r="A26" s="137">
        <v>2</v>
      </c>
      <c r="B26" s="137" t="s">
        <v>561</v>
      </c>
      <c r="C26" s="137" t="s">
        <v>561</v>
      </c>
      <c r="D26" s="137" t="s">
        <v>561</v>
      </c>
      <c r="E26" s="137" t="s">
        <v>561</v>
      </c>
      <c r="F26" s="137">
        <v>0.4</v>
      </c>
      <c r="G26" s="137">
        <v>0.4</v>
      </c>
      <c r="H26" s="137">
        <v>0.4</v>
      </c>
      <c r="I26" s="137">
        <v>0.4</v>
      </c>
      <c r="J26" s="137">
        <v>1981</v>
      </c>
      <c r="K26" s="137">
        <v>1</v>
      </c>
      <c r="L26" s="137">
        <v>1</v>
      </c>
      <c r="M26" s="137">
        <v>35</v>
      </c>
      <c r="N26" s="137">
        <v>50</v>
      </c>
      <c r="O26" s="137" t="s">
        <v>562</v>
      </c>
      <c r="P26" s="137" t="s">
        <v>563</v>
      </c>
      <c r="Q26" s="137">
        <v>3</v>
      </c>
      <c r="R26" s="137">
        <v>3</v>
      </c>
      <c r="S26" s="137" t="s">
        <v>363</v>
      </c>
      <c r="T26" s="137" t="s">
        <v>363</v>
      </c>
      <c r="U26" s="137">
        <v>0</v>
      </c>
      <c r="V26" s="355" t="s">
        <v>564</v>
      </c>
      <c r="W26" s="355" t="s">
        <v>564</v>
      </c>
      <c r="X26" s="137" t="s">
        <v>363</v>
      </c>
      <c r="Y26" s="137" t="s">
        <v>363</v>
      </c>
      <c r="Z26" s="345" t="s">
        <v>568</v>
      </c>
      <c r="AA26" s="345" t="s">
        <v>549</v>
      </c>
    </row>
  </sheetData>
  <mergeCells count="27">
    <mergeCell ref="Z21:AA21"/>
    <mergeCell ref="U21:U22"/>
    <mergeCell ref="A19:AA19"/>
    <mergeCell ref="O21:P22"/>
    <mergeCell ref="F22:G22"/>
    <mergeCell ref="H22:I22"/>
    <mergeCell ref="B21:C22"/>
    <mergeCell ref="A5:AA5"/>
    <mergeCell ref="E16:Y16"/>
    <mergeCell ref="E9:Y9"/>
    <mergeCell ref="E10:Y10"/>
    <mergeCell ref="E13:Y13"/>
    <mergeCell ref="A12:AA12"/>
    <mergeCell ref="A15:AA15"/>
    <mergeCell ref="A7:AA7"/>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codeName="Лист5">
    <tabColor rgb="FF92D050"/>
    <pageSetUpPr fitToPage="1"/>
  </sheetPr>
  <dimension ref="A1:AC382"/>
  <sheetViews>
    <sheetView view="pageBreakPreview" zoomScale="60" workbookViewId="0">
      <selection activeCell="C31" sqref="C31"/>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6" t="s">
        <v>64</v>
      </c>
      <c r="E1" s="14"/>
      <c r="F1" s="14"/>
    </row>
    <row r="2" spans="1:29" s="10" customFormat="1" ht="18.75" customHeight="1">
      <c r="A2" s="16"/>
      <c r="C2" s="13" t="s">
        <v>6</v>
      </c>
      <c r="E2" s="14"/>
      <c r="F2" s="14"/>
    </row>
    <row r="3" spans="1:29" s="10" customFormat="1" ht="18.75">
      <c r="A3" s="15"/>
      <c r="C3" s="13" t="s">
        <v>63</v>
      </c>
      <c r="E3" s="14"/>
      <c r="F3" s="14"/>
    </row>
    <row r="4" spans="1:29" s="10" customFormat="1" ht="18.75">
      <c r="A4" s="15"/>
      <c r="C4" s="13"/>
      <c r="E4" s="14"/>
      <c r="F4" s="14"/>
    </row>
    <row r="5" spans="1:29" s="10" customFormat="1" ht="15.75">
      <c r="A5" s="359" t="str">
        <f>'1. паспорт местоположение'!A5:C5</f>
        <v>Год раскрытия информации: 2025 год</v>
      </c>
      <c r="B5" s="359"/>
      <c r="C5" s="359"/>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c r="A6" s="15"/>
      <c r="E6" s="14"/>
      <c r="F6" s="14"/>
      <c r="G6" s="13"/>
    </row>
    <row r="7" spans="1:29" s="10" customFormat="1" ht="18.75">
      <c r="A7" s="366" t="s">
        <v>5</v>
      </c>
      <c r="B7" s="366"/>
      <c r="C7" s="366"/>
      <c r="D7" s="11"/>
      <c r="E7" s="11"/>
      <c r="F7" s="11"/>
      <c r="G7" s="11"/>
      <c r="H7" s="11"/>
      <c r="I7" s="11"/>
      <c r="J7" s="11"/>
      <c r="K7" s="11"/>
      <c r="L7" s="11"/>
      <c r="M7" s="11"/>
      <c r="N7" s="11"/>
      <c r="O7" s="11"/>
      <c r="P7" s="11"/>
      <c r="Q7" s="11"/>
      <c r="R7" s="11"/>
      <c r="S7" s="11"/>
      <c r="T7" s="11"/>
      <c r="U7" s="11"/>
    </row>
    <row r="8" spans="1:29" s="10" customFormat="1" ht="18.75">
      <c r="A8" s="118"/>
      <c r="B8" s="118"/>
      <c r="C8" s="118"/>
      <c r="D8" s="12"/>
      <c r="E8" s="12"/>
      <c r="F8" s="12"/>
      <c r="G8" s="12"/>
      <c r="H8" s="11"/>
      <c r="I8" s="11"/>
      <c r="J8" s="11"/>
      <c r="K8" s="11"/>
      <c r="L8" s="11"/>
      <c r="M8" s="11"/>
      <c r="N8" s="11"/>
      <c r="O8" s="11"/>
      <c r="P8" s="11"/>
      <c r="Q8" s="11"/>
      <c r="R8" s="11"/>
      <c r="S8" s="11"/>
      <c r="T8" s="11"/>
      <c r="U8" s="11"/>
    </row>
    <row r="9" spans="1:29" s="10" customFormat="1" ht="18.75">
      <c r="A9" s="367" t="s">
        <v>540</v>
      </c>
      <c r="B9" s="367"/>
      <c r="C9" s="367"/>
      <c r="D9" s="6"/>
      <c r="E9" s="6"/>
      <c r="F9" s="6"/>
      <c r="G9" s="6"/>
      <c r="H9" s="11"/>
      <c r="I9" s="11"/>
      <c r="J9" s="11"/>
      <c r="K9" s="11"/>
      <c r="L9" s="11"/>
      <c r="M9" s="11"/>
      <c r="N9" s="11"/>
      <c r="O9" s="11"/>
      <c r="P9" s="11"/>
      <c r="Q9" s="11"/>
      <c r="R9" s="11"/>
      <c r="S9" s="11"/>
      <c r="T9" s="11"/>
      <c r="U9" s="11"/>
    </row>
    <row r="10" spans="1:29" s="10" customFormat="1" ht="18.75">
      <c r="A10" s="365" t="s">
        <v>4</v>
      </c>
      <c r="B10" s="365"/>
      <c r="C10" s="365"/>
      <c r="D10" s="4"/>
      <c r="E10" s="4"/>
      <c r="F10" s="4"/>
      <c r="G10" s="4"/>
      <c r="H10" s="11"/>
      <c r="I10" s="11"/>
      <c r="J10" s="11"/>
      <c r="K10" s="11"/>
      <c r="L10" s="11"/>
      <c r="M10" s="11"/>
      <c r="N10" s="11"/>
      <c r="O10" s="11"/>
      <c r="P10" s="11"/>
      <c r="Q10" s="11"/>
      <c r="R10" s="11"/>
      <c r="S10" s="11"/>
      <c r="T10" s="11"/>
      <c r="U10" s="11"/>
    </row>
    <row r="11" spans="1:29" s="10" customFormat="1" ht="18.75">
      <c r="A11" s="118"/>
      <c r="B11" s="118"/>
      <c r="C11" s="118"/>
      <c r="D11" s="12"/>
      <c r="E11" s="12"/>
      <c r="F11" s="12"/>
      <c r="G11" s="12"/>
      <c r="H11" s="11"/>
      <c r="I11" s="11"/>
      <c r="J11" s="11"/>
      <c r="K11" s="11"/>
      <c r="L11" s="11"/>
      <c r="M11" s="11"/>
      <c r="N11" s="11"/>
      <c r="O11" s="11"/>
      <c r="P11" s="11"/>
      <c r="Q11" s="11"/>
      <c r="R11" s="11"/>
      <c r="S11" s="11"/>
      <c r="T11" s="11"/>
      <c r="U11" s="11"/>
    </row>
    <row r="12" spans="1:29" s="10" customFormat="1" ht="18.75">
      <c r="A12" s="367" t="str">
        <f>'1. паспорт местоположение'!A12:C12</f>
        <v>J_LENOKTZD32</v>
      </c>
      <c r="B12" s="367"/>
      <c r="C12" s="367"/>
      <c r="D12" s="6"/>
      <c r="E12" s="6"/>
      <c r="F12" s="6"/>
      <c r="G12" s="6"/>
      <c r="H12" s="11"/>
      <c r="I12" s="11"/>
      <c r="J12" s="11"/>
      <c r="K12" s="11"/>
      <c r="L12" s="11"/>
      <c r="M12" s="11"/>
      <c r="N12" s="11"/>
      <c r="O12" s="11"/>
      <c r="P12" s="11"/>
      <c r="Q12" s="11"/>
      <c r="R12" s="11"/>
      <c r="S12" s="11"/>
      <c r="T12" s="11"/>
      <c r="U12" s="11"/>
    </row>
    <row r="13" spans="1:29" s="10" customFormat="1" ht="18.75">
      <c r="A13" s="365" t="s">
        <v>3</v>
      </c>
      <c r="B13" s="365"/>
      <c r="C13" s="365"/>
      <c r="D13" s="4"/>
      <c r="E13" s="4"/>
      <c r="F13" s="4"/>
      <c r="G13" s="4"/>
      <c r="H13" s="11"/>
      <c r="I13" s="11"/>
      <c r="J13" s="11"/>
      <c r="K13" s="11"/>
      <c r="L13" s="11"/>
      <c r="M13" s="11"/>
      <c r="N13" s="11"/>
      <c r="O13" s="11"/>
      <c r="P13" s="11"/>
      <c r="Q13" s="11"/>
      <c r="R13" s="11"/>
      <c r="S13" s="11"/>
      <c r="T13" s="11"/>
      <c r="U13" s="11"/>
    </row>
    <row r="14" spans="1:29" s="7" customFormat="1" ht="15.75" customHeight="1">
      <c r="A14" s="120"/>
      <c r="B14" s="120"/>
      <c r="C14" s="120"/>
      <c r="D14" s="8"/>
      <c r="E14" s="8"/>
      <c r="F14" s="8"/>
      <c r="G14" s="8"/>
      <c r="H14" s="8"/>
      <c r="I14" s="8"/>
      <c r="J14" s="8"/>
      <c r="K14" s="8"/>
      <c r="L14" s="8"/>
      <c r="M14" s="8"/>
      <c r="N14" s="8"/>
      <c r="O14" s="8"/>
      <c r="P14" s="8"/>
      <c r="Q14" s="8"/>
      <c r="R14" s="8"/>
      <c r="S14" s="8"/>
      <c r="T14" s="8"/>
      <c r="U14" s="8"/>
    </row>
    <row r="15" spans="1:29" s="2" customFormat="1" ht="87.75" customHeight="1">
      <c r="A15" s="399" t="str">
        <f>'1. паспорт местоположение'!A15:C15</f>
        <v>Техническое перевооружение КТП и ВЛ-0,4 кВ ст.Верево, замена КТП 400кВА на КТП 400кВА киоскового типа, замена ВЛ-10кВ провода АС-35 на СИП-3 50мм2 длиной 50 метров, замена ВЛ-0,4кВ провода АС-35 на СИП 4х50 длиной 3 км,, по адресу: Ленинградская область, станция Верево</v>
      </c>
      <c r="B15" s="399"/>
      <c r="C15" s="399"/>
      <c r="D15" s="6"/>
      <c r="E15" s="6"/>
      <c r="F15" s="6"/>
      <c r="G15" s="6"/>
      <c r="H15" s="6"/>
      <c r="I15" s="6"/>
      <c r="J15" s="6"/>
      <c r="K15" s="6"/>
      <c r="L15" s="6"/>
      <c r="M15" s="6"/>
      <c r="N15" s="6"/>
      <c r="O15" s="6"/>
      <c r="P15" s="6"/>
      <c r="Q15" s="6"/>
      <c r="R15" s="6"/>
      <c r="S15" s="6"/>
      <c r="T15" s="6"/>
      <c r="U15" s="6"/>
    </row>
    <row r="16" spans="1:29" s="2" customFormat="1" ht="15" customHeight="1">
      <c r="A16" s="365" t="s">
        <v>2</v>
      </c>
      <c r="B16" s="365"/>
      <c r="C16" s="365"/>
      <c r="D16" s="4"/>
      <c r="E16" s="4"/>
      <c r="F16" s="4"/>
      <c r="G16" s="4"/>
      <c r="H16" s="4"/>
      <c r="I16" s="4"/>
      <c r="J16" s="4"/>
      <c r="K16" s="4"/>
      <c r="L16" s="4"/>
      <c r="M16" s="4"/>
      <c r="N16" s="4"/>
      <c r="O16" s="4"/>
      <c r="P16" s="4"/>
      <c r="Q16" s="4"/>
      <c r="R16" s="4"/>
      <c r="S16" s="4"/>
      <c r="T16" s="4"/>
      <c r="U16" s="4"/>
    </row>
    <row r="17" spans="1:21" s="2" customFormat="1" ht="15" customHeight="1">
      <c r="A17" s="372"/>
      <c r="B17" s="372"/>
      <c r="C17" s="372"/>
      <c r="D17" s="3"/>
      <c r="E17" s="3"/>
      <c r="F17" s="3"/>
      <c r="G17" s="3"/>
      <c r="H17" s="3"/>
      <c r="I17" s="3"/>
      <c r="J17" s="3"/>
      <c r="K17" s="3"/>
      <c r="L17" s="3"/>
      <c r="M17" s="3"/>
      <c r="N17" s="3"/>
      <c r="O17" s="3"/>
      <c r="P17" s="3"/>
      <c r="Q17" s="3"/>
      <c r="R17" s="3"/>
    </row>
    <row r="18" spans="1:21" s="2" customFormat="1" ht="27.75" customHeight="1">
      <c r="A18" s="369" t="s">
        <v>322</v>
      </c>
      <c r="B18" s="369"/>
      <c r="C18" s="369"/>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3" t="s">
        <v>1</v>
      </c>
      <c r="B20" s="35" t="s">
        <v>62</v>
      </c>
      <c r="C20" s="34" t="s">
        <v>61</v>
      </c>
      <c r="D20" s="27"/>
      <c r="E20" s="27"/>
      <c r="F20" s="27"/>
      <c r="G20" s="27"/>
      <c r="H20" s="26"/>
      <c r="I20" s="26"/>
      <c r="J20" s="26"/>
      <c r="K20" s="26"/>
      <c r="L20" s="26"/>
      <c r="M20" s="26"/>
      <c r="N20" s="26"/>
      <c r="O20" s="26"/>
      <c r="P20" s="26"/>
      <c r="Q20" s="26"/>
      <c r="R20" s="26"/>
      <c r="S20" s="25"/>
      <c r="T20" s="25"/>
      <c r="U20" s="25"/>
    </row>
    <row r="21" spans="1:21" s="2" customFormat="1" ht="16.5" customHeight="1">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c r="A22" s="22" t="s">
        <v>60</v>
      </c>
      <c r="B22" s="28" t="s">
        <v>333</v>
      </c>
      <c r="C22" s="34" t="str">
        <f>'1. паспорт местоположение'!C23</f>
        <v>Обновление основных средств</v>
      </c>
      <c r="D22" s="27"/>
      <c r="E22" s="27"/>
      <c r="F22" s="26"/>
      <c r="G22" s="26"/>
      <c r="H22" s="26"/>
      <c r="I22" s="26"/>
      <c r="J22" s="26"/>
      <c r="K22" s="26"/>
      <c r="L22" s="26"/>
      <c r="M22" s="26"/>
      <c r="N22" s="26"/>
      <c r="O22" s="26"/>
      <c r="P22" s="26"/>
      <c r="Q22" s="25"/>
      <c r="R22" s="25"/>
      <c r="S22" s="25"/>
      <c r="T22" s="25"/>
      <c r="U22" s="25"/>
    </row>
    <row r="23" spans="1:21" ht="93.75" customHeight="1">
      <c r="A23" s="22" t="s">
        <v>59</v>
      </c>
      <c r="B23" s="24" t="s">
        <v>56</v>
      </c>
      <c r="C23" s="23" t="s">
        <v>565</v>
      </c>
      <c r="D23" s="21"/>
      <c r="E23" s="21"/>
      <c r="F23" s="21"/>
      <c r="G23" s="21"/>
      <c r="H23" s="21"/>
      <c r="I23" s="21"/>
      <c r="J23" s="21"/>
      <c r="K23" s="21"/>
      <c r="L23" s="21"/>
      <c r="M23" s="21"/>
      <c r="N23" s="21"/>
      <c r="O23" s="21"/>
      <c r="P23" s="21"/>
      <c r="Q23" s="21"/>
      <c r="R23" s="21"/>
      <c r="S23" s="21"/>
      <c r="T23" s="21"/>
      <c r="U23" s="21"/>
    </row>
    <row r="24" spans="1:21" ht="63" customHeight="1">
      <c r="A24" s="22" t="s">
        <v>58</v>
      </c>
      <c r="B24" s="24" t="s">
        <v>352</v>
      </c>
      <c r="C24" s="23" t="s">
        <v>565</v>
      </c>
      <c r="D24" s="21"/>
      <c r="E24" s="21"/>
      <c r="F24" s="21"/>
      <c r="G24" s="21"/>
      <c r="H24" s="21"/>
      <c r="I24" s="21"/>
      <c r="J24" s="21"/>
      <c r="K24" s="21"/>
      <c r="L24" s="21"/>
      <c r="M24" s="21"/>
      <c r="N24" s="21"/>
      <c r="O24" s="21"/>
      <c r="P24" s="21"/>
      <c r="Q24" s="21"/>
      <c r="R24" s="21"/>
      <c r="S24" s="21"/>
      <c r="T24" s="21"/>
      <c r="U24" s="21"/>
    </row>
    <row r="25" spans="1:21" ht="63" customHeight="1">
      <c r="A25" s="22" t="s">
        <v>57</v>
      </c>
      <c r="B25" s="24" t="s">
        <v>353</v>
      </c>
      <c r="C25" s="34" t="s">
        <v>363</v>
      </c>
      <c r="D25" s="21"/>
      <c r="E25" s="21"/>
      <c r="F25" s="21"/>
      <c r="G25" s="21"/>
      <c r="H25" s="21"/>
      <c r="I25" s="21"/>
      <c r="J25" s="21"/>
      <c r="K25" s="21"/>
      <c r="L25" s="21"/>
      <c r="M25" s="21"/>
      <c r="N25" s="21"/>
      <c r="O25" s="21"/>
      <c r="P25" s="21"/>
      <c r="Q25" s="21"/>
      <c r="R25" s="21"/>
      <c r="S25" s="21"/>
      <c r="T25" s="21"/>
      <c r="U25" s="21"/>
    </row>
    <row r="26" spans="1:21" ht="42.75" customHeight="1">
      <c r="A26" s="22" t="s">
        <v>55</v>
      </c>
      <c r="B26" s="24" t="s">
        <v>213</v>
      </c>
      <c r="C26" s="23" t="s">
        <v>550</v>
      </c>
      <c r="D26" s="21"/>
      <c r="E26" s="21"/>
      <c r="F26" s="21"/>
      <c r="G26" s="21"/>
      <c r="H26" s="21"/>
      <c r="I26" s="21"/>
      <c r="J26" s="21"/>
      <c r="K26" s="21"/>
      <c r="L26" s="21"/>
      <c r="M26" s="21"/>
      <c r="N26" s="21"/>
      <c r="O26" s="21"/>
      <c r="P26" s="21"/>
      <c r="Q26" s="21"/>
      <c r="R26" s="21"/>
      <c r="S26" s="21"/>
      <c r="T26" s="21"/>
      <c r="U26" s="21"/>
    </row>
    <row r="27" spans="1:21" ht="42.75" customHeight="1">
      <c r="A27" s="22" t="s">
        <v>54</v>
      </c>
      <c r="B27" s="24" t="s">
        <v>334</v>
      </c>
      <c r="C27" s="23" t="s">
        <v>566</v>
      </c>
      <c r="D27" s="21"/>
      <c r="E27" s="21"/>
      <c r="F27" s="21"/>
      <c r="G27" s="21"/>
      <c r="H27" s="21"/>
      <c r="I27" s="21"/>
      <c r="J27" s="21"/>
      <c r="K27" s="21"/>
      <c r="L27" s="21"/>
      <c r="M27" s="21"/>
      <c r="N27" s="21"/>
      <c r="O27" s="21"/>
      <c r="P27" s="21"/>
      <c r="Q27" s="21"/>
      <c r="R27" s="21"/>
      <c r="S27" s="21"/>
      <c r="T27" s="21"/>
      <c r="U27" s="21"/>
    </row>
    <row r="28" spans="1:21" ht="42.75" customHeight="1">
      <c r="A28" s="22" t="s">
        <v>52</v>
      </c>
      <c r="B28" s="24" t="s">
        <v>53</v>
      </c>
      <c r="C28" s="34">
        <v>2028</v>
      </c>
      <c r="D28" s="21"/>
      <c r="E28" s="21"/>
      <c r="F28" s="21"/>
      <c r="G28" s="21"/>
      <c r="H28" s="21"/>
      <c r="I28" s="21"/>
      <c r="J28" s="21"/>
      <c r="K28" s="21"/>
      <c r="L28" s="21"/>
      <c r="M28" s="21"/>
      <c r="N28" s="21"/>
      <c r="O28" s="21"/>
      <c r="P28" s="21"/>
      <c r="Q28" s="21"/>
      <c r="R28" s="21"/>
      <c r="S28" s="21"/>
      <c r="T28" s="21"/>
      <c r="U28" s="21"/>
    </row>
    <row r="29" spans="1:21" ht="42.75" customHeight="1">
      <c r="A29" s="22" t="s">
        <v>50</v>
      </c>
      <c r="B29" s="23" t="s">
        <v>51</v>
      </c>
      <c r="C29" s="34">
        <v>2029</v>
      </c>
      <c r="D29" s="21"/>
      <c r="E29" s="21"/>
      <c r="F29" s="21"/>
      <c r="G29" s="21"/>
      <c r="H29" s="21"/>
      <c r="I29" s="21"/>
      <c r="J29" s="21"/>
      <c r="K29" s="21"/>
      <c r="L29" s="21"/>
      <c r="M29" s="21"/>
      <c r="N29" s="21"/>
      <c r="O29" s="21"/>
      <c r="P29" s="21"/>
      <c r="Q29" s="21"/>
      <c r="R29" s="21"/>
      <c r="S29" s="21"/>
      <c r="T29" s="21"/>
      <c r="U29" s="21"/>
    </row>
    <row r="30" spans="1:21" ht="42.75" customHeight="1">
      <c r="A30" s="22" t="s">
        <v>68</v>
      </c>
      <c r="B30" s="23" t="s">
        <v>49</v>
      </c>
      <c r="C30" s="34" t="s">
        <v>567</v>
      </c>
      <c r="D30" s="21"/>
      <c r="E30" s="21"/>
      <c r="F30" s="21"/>
      <c r="G30" s="21"/>
      <c r="H30" s="21"/>
      <c r="I30" s="21"/>
      <c r="J30" s="21"/>
      <c r="K30" s="21"/>
      <c r="L30" s="21"/>
      <c r="M30" s="21"/>
      <c r="N30" s="21"/>
      <c r="O30" s="21"/>
      <c r="P30" s="21"/>
      <c r="Q30" s="21"/>
      <c r="R30" s="21"/>
      <c r="S30" s="21"/>
      <c r="T30" s="21"/>
      <c r="U30" s="21"/>
    </row>
    <row r="31" spans="1:21">
      <c r="A31" s="21"/>
      <c r="B31" s="21"/>
      <c r="C31" s="21"/>
      <c r="D31" s="21"/>
      <c r="E31" s="21"/>
      <c r="F31" s="21"/>
      <c r="G31" s="21"/>
      <c r="H31" s="21"/>
      <c r="I31" s="21"/>
      <c r="J31" s="21"/>
      <c r="K31" s="21"/>
      <c r="L31" s="21"/>
      <c r="M31" s="21"/>
      <c r="N31" s="21"/>
      <c r="O31" s="21"/>
      <c r="P31" s="21"/>
      <c r="Q31" s="21"/>
      <c r="R31" s="21"/>
      <c r="S31" s="21"/>
      <c r="T31" s="21"/>
      <c r="U31" s="21"/>
    </row>
    <row r="32" spans="1:21">
      <c r="A32" s="21"/>
      <c r="B32" s="21"/>
      <c r="C32" s="21"/>
      <c r="D32" s="21"/>
      <c r="E32" s="21"/>
      <c r="F32" s="21"/>
      <c r="G32" s="21"/>
      <c r="H32" s="21"/>
      <c r="I32" s="21"/>
      <c r="J32" s="21"/>
      <c r="K32" s="21"/>
      <c r="L32" s="21"/>
      <c r="M32" s="21"/>
      <c r="N32" s="21"/>
      <c r="O32" s="21"/>
      <c r="P32" s="21"/>
      <c r="Q32" s="21"/>
      <c r="R32" s="21"/>
      <c r="S32" s="21"/>
      <c r="T32" s="21"/>
      <c r="U32" s="21"/>
    </row>
    <row r="33" spans="1:21">
      <c r="A33" s="21"/>
      <c r="B33" s="21"/>
      <c r="C33" s="21"/>
      <c r="D33" s="21"/>
      <c r="E33" s="21"/>
      <c r="F33" s="21"/>
      <c r="G33" s="21"/>
      <c r="H33" s="21"/>
      <c r="I33" s="21"/>
      <c r="J33" s="21"/>
      <c r="K33" s="21"/>
      <c r="L33" s="21"/>
      <c r="M33" s="21"/>
      <c r="N33" s="21"/>
      <c r="O33" s="21"/>
      <c r="P33" s="21"/>
      <c r="Q33" s="21"/>
      <c r="R33" s="21"/>
      <c r="S33" s="21"/>
      <c r="T33" s="21"/>
      <c r="U33" s="21"/>
    </row>
    <row r="34" spans="1:21">
      <c r="A34" s="21"/>
      <c r="B34" s="21"/>
      <c r="C34" s="21"/>
      <c r="D34" s="21"/>
      <c r="E34" s="21"/>
      <c r="F34" s="21"/>
      <c r="G34" s="21"/>
      <c r="H34" s="21"/>
      <c r="I34" s="21"/>
      <c r="J34" s="21"/>
      <c r="K34" s="21"/>
      <c r="L34" s="21"/>
      <c r="M34" s="21"/>
      <c r="N34" s="21"/>
      <c r="O34" s="21"/>
      <c r="P34" s="21"/>
      <c r="Q34" s="21"/>
      <c r="R34" s="21"/>
      <c r="S34" s="21"/>
      <c r="T34" s="21"/>
      <c r="U34" s="21"/>
    </row>
    <row r="35" spans="1:21">
      <c r="A35" s="21"/>
      <c r="B35" s="21"/>
      <c r="C35" s="21"/>
      <c r="D35" s="21"/>
      <c r="E35" s="21"/>
      <c r="F35" s="21"/>
      <c r="G35" s="21"/>
      <c r="H35" s="21"/>
      <c r="I35" s="21"/>
      <c r="J35" s="21"/>
      <c r="K35" s="21"/>
      <c r="L35" s="21"/>
      <c r="M35" s="21"/>
      <c r="N35" s="21"/>
      <c r="O35" s="21"/>
      <c r="P35" s="21"/>
      <c r="Q35" s="21"/>
      <c r="R35" s="21"/>
      <c r="S35" s="21"/>
      <c r="T35" s="21"/>
      <c r="U35" s="21"/>
    </row>
    <row r="36" spans="1:21">
      <c r="A36" s="21"/>
      <c r="B36" s="21"/>
      <c r="C36" s="21"/>
      <c r="D36" s="21"/>
      <c r="E36" s="21"/>
      <c r="F36" s="21"/>
      <c r="G36" s="21"/>
      <c r="H36" s="21"/>
      <c r="I36" s="21"/>
      <c r="J36" s="21"/>
      <c r="K36" s="21"/>
      <c r="L36" s="21"/>
      <c r="M36" s="21"/>
      <c r="N36" s="21"/>
      <c r="O36" s="21"/>
      <c r="P36" s="21"/>
      <c r="Q36" s="21"/>
      <c r="R36" s="21"/>
      <c r="S36" s="21"/>
      <c r="T36" s="21"/>
      <c r="U36" s="21"/>
    </row>
    <row r="37" spans="1:21">
      <c r="A37" s="21"/>
      <c r="B37" s="21"/>
      <c r="C37" s="21"/>
      <c r="D37" s="21"/>
      <c r="E37" s="21"/>
      <c r="F37" s="21"/>
      <c r="G37" s="21"/>
      <c r="H37" s="21"/>
      <c r="I37" s="21"/>
      <c r="J37" s="21"/>
      <c r="K37" s="21"/>
      <c r="L37" s="21"/>
      <c r="M37" s="21"/>
      <c r="N37" s="21"/>
      <c r="O37" s="21"/>
      <c r="P37" s="21"/>
      <c r="Q37" s="21"/>
      <c r="R37" s="21"/>
      <c r="S37" s="21"/>
      <c r="T37" s="21"/>
      <c r="U37" s="21"/>
    </row>
    <row r="38" spans="1:21">
      <c r="A38" s="21"/>
      <c r="B38" s="21"/>
      <c r="C38" s="21"/>
      <c r="D38" s="21"/>
      <c r="E38" s="21"/>
      <c r="F38" s="21"/>
      <c r="G38" s="21"/>
      <c r="H38" s="21"/>
      <c r="I38" s="21"/>
      <c r="J38" s="21"/>
      <c r="K38" s="21"/>
      <c r="L38" s="21"/>
      <c r="M38" s="21"/>
      <c r="N38" s="21"/>
      <c r="O38" s="21"/>
      <c r="P38" s="21"/>
      <c r="Q38" s="21"/>
      <c r="R38" s="21"/>
      <c r="S38" s="21"/>
      <c r="T38" s="21"/>
      <c r="U38" s="21"/>
    </row>
    <row r="39" spans="1:21">
      <c r="A39" s="21"/>
      <c r="B39" s="21"/>
      <c r="C39" s="21"/>
      <c r="D39" s="21"/>
      <c r="E39" s="21"/>
      <c r="F39" s="21"/>
      <c r="G39" s="21"/>
      <c r="H39" s="21"/>
      <c r="I39" s="21"/>
      <c r="J39" s="21"/>
      <c r="K39" s="21"/>
      <c r="L39" s="21"/>
      <c r="M39" s="21"/>
      <c r="N39" s="21"/>
      <c r="O39" s="21"/>
      <c r="P39" s="21"/>
      <c r="Q39" s="21"/>
      <c r="R39" s="21"/>
      <c r="S39" s="21"/>
      <c r="T39" s="21"/>
      <c r="U39" s="21"/>
    </row>
    <row r="40" spans="1:21">
      <c r="A40" s="21"/>
      <c r="B40" s="21"/>
      <c r="C40" s="21"/>
      <c r="D40" s="21"/>
      <c r="E40" s="21"/>
      <c r="F40" s="21"/>
      <c r="G40" s="21"/>
      <c r="H40" s="21"/>
      <c r="I40" s="21"/>
      <c r="J40" s="21"/>
      <c r="K40" s="21"/>
      <c r="L40" s="21"/>
      <c r="M40" s="21"/>
      <c r="N40" s="21"/>
      <c r="O40" s="21"/>
      <c r="P40" s="21"/>
      <c r="Q40" s="21"/>
      <c r="R40" s="21"/>
      <c r="S40" s="21"/>
      <c r="T40" s="21"/>
      <c r="U40" s="21"/>
    </row>
    <row r="41" spans="1:21">
      <c r="A41" s="21"/>
      <c r="B41" s="21"/>
      <c r="C41" s="21"/>
      <c r="D41" s="21"/>
      <c r="E41" s="21"/>
      <c r="F41" s="21"/>
      <c r="G41" s="21"/>
      <c r="H41" s="21"/>
      <c r="I41" s="21"/>
      <c r="J41" s="21"/>
      <c r="K41" s="21"/>
      <c r="L41" s="21"/>
      <c r="M41" s="21"/>
      <c r="N41" s="21"/>
      <c r="O41" s="21"/>
      <c r="P41" s="21"/>
      <c r="Q41" s="21"/>
      <c r="R41" s="21"/>
      <c r="S41" s="21"/>
      <c r="T41" s="21"/>
      <c r="U41" s="21"/>
    </row>
    <row r="42" spans="1:21">
      <c r="A42" s="21"/>
      <c r="B42" s="21"/>
      <c r="C42" s="21"/>
      <c r="D42" s="21"/>
      <c r="E42" s="21"/>
      <c r="F42" s="21"/>
      <c r="G42" s="21"/>
      <c r="H42" s="21"/>
      <c r="I42" s="21"/>
      <c r="J42" s="21"/>
      <c r="K42" s="21"/>
      <c r="L42" s="21"/>
      <c r="M42" s="21"/>
      <c r="N42" s="21"/>
      <c r="O42" s="21"/>
      <c r="P42" s="21"/>
      <c r="Q42" s="21"/>
      <c r="R42" s="21"/>
      <c r="S42" s="21"/>
      <c r="T42" s="21"/>
      <c r="U42" s="21"/>
    </row>
    <row r="43" spans="1:21">
      <c r="A43" s="21"/>
      <c r="B43" s="21"/>
      <c r="C43" s="21"/>
      <c r="D43" s="21"/>
      <c r="E43" s="21"/>
      <c r="F43" s="21"/>
      <c r="G43" s="21"/>
      <c r="H43" s="21"/>
      <c r="I43" s="21"/>
      <c r="J43" s="21"/>
      <c r="K43" s="21"/>
      <c r="L43" s="21"/>
      <c r="M43" s="21"/>
      <c r="N43" s="21"/>
      <c r="O43" s="21"/>
      <c r="P43" s="21"/>
      <c r="Q43" s="21"/>
      <c r="R43" s="21"/>
      <c r="S43" s="21"/>
      <c r="T43" s="21"/>
      <c r="U43" s="21"/>
    </row>
    <row r="44" spans="1:21">
      <c r="A44" s="21"/>
      <c r="B44" s="21"/>
      <c r="C44" s="21"/>
      <c r="D44" s="21"/>
      <c r="E44" s="21"/>
      <c r="F44" s="21"/>
      <c r="G44" s="21"/>
      <c r="H44" s="21"/>
      <c r="I44" s="21"/>
      <c r="J44" s="21"/>
      <c r="K44" s="21"/>
      <c r="L44" s="21"/>
      <c r="M44" s="21"/>
      <c r="N44" s="21"/>
      <c r="O44" s="21"/>
      <c r="P44" s="21"/>
      <c r="Q44" s="21"/>
      <c r="R44" s="21"/>
      <c r="S44" s="21"/>
      <c r="T44" s="21"/>
      <c r="U44" s="21"/>
    </row>
    <row r="45" spans="1:21">
      <c r="A45" s="21"/>
      <c r="B45" s="21"/>
      <c r="C45" s="21"/>
      <c r="D45" s="21"/>
      <c r="E45" s="21"/>
      <c r="F45" s="21"/>
      <c r="G45" s="21"/>
      <c r="H45" s="21"/>
      <c r="I45" s="21"/>
      <c r="J45" s="21"/>
      <c r="K45" s="21"/>
      <c r="L45" s="21"/>
      <c r="M45" s="21"/>
      <c r="N45" s="21"/>
      <c r="O45" s="21"/>
      <c r="P45" s="21"/>
      <c r="Q45" s="21"/>
      <c r="R45" s="21"/>
      <c r="S45" s="21"/>
      <c r="T45" s="21"/>
      <c r="U45" s="21"/>
    </row>
    <row r="46" spans="1:21">
      <c r="A46" s="21"/>
      <c r="B46" s="21"/>
      <c r="C46" s="21"/>
      <c r="D46" s="21"/>
      <c r="E46" s="21"/>
      <c r="F46" s="21"/>
      <c r="G46" s="21"/>
      <c r="H46" s="21"/>
      <c r="I46" s="21"/>
      <c r="J46" s="21"/>
      <c r="K46" s="21"/>
      <c r="L46" s="21"/>
      <c r="M46" s="21"/>
      <c r="N46" s="21"/>
      <c r="O46" s="21"/>
      <c r="P46" s="21"/>
      <c r="Q46" s="21"/>
      <c r="R46" s="21"/>
      <c r="S46" s="21"/>
      <c r="T46" s="21"/>
      <c r="U46" s="21"/>
    </row>
    <row r="47" spans="1:21">
      <c r="A47" s="21"/>
      <c r="B47" s="21"/>
      <c r="C47" s="21"/>
      <c r="D47" s="21"/>
      <c r="E47" s="21"/>
      <c r="F47" s="21"/>
      <c r="G47" s="21"/>
      <c r="H47" s="21"/>
      <c r="I47" s="21"/>
      <c r="J47" s="21"/>
      <c r="K47" s="21"/>
      <c r="L47" s="21"/>
      <c r="M47" s="21"/>
      <c r="N47" s="21"/>
      <c r="O47" s="21"/>
      <c r="P47" s="21"/>
      <c r="Q47" s="21"/>
      <c r="R47" s="21"/>
      <c r="S47" s="21"/>
      <c r="T47" s="21"/>
      <c r="U47" s="21"/>
    </row>
    <row r="48" spans="1:21">
      <c r="A48" s="21"/>
      <c r="B48" s="21"/>
      <c r="C48" s="21"/>
      <c r="D48" s="21"/>
      <c r="E48" s="21"/>
      <c r="F48" s="21"/>
      <c r="G48" s="21"/>
      <c r="H48" s="21"/>
      <c r="I48" s="21"/>
      <c r="J48" s="21"/>
      <c r="K48" s="21"/>
      <c r="L48" s="21"/>
      <c r="M48" s="21"/>
      <c r="N48" s="21"/>
      <c r="O48" s="21"/>
      <c r="P48" s="21"/>
      <c r="Q48" s="21"/>
      <c r="R48" s="21"/>
      <c r="S48" s="21"/>
      <c r="T48" s="21"/>
      <c r="U48" s="21"/>
    </row>
    <row r="49" spans="1:21">
      <c r="A49" s="21"/>
      <c r="B49" s="21"/>
      <c r="C49" s="21"/>
      <c r="D49" s="21"/>
      <c r="E49" s="21"/>
      <c r="F49" s="21"/>
      <c r="G49" s="21"/>
      <c r="H49" s="21"/>
      <c r="I49" s="21"/>
      <c r="J49" s="21"/>
      <c r="K49" s="21"/>
      <c r="L49" s="21"/>
      <c r="M49" s="21"/>
      <c r="N49" s="21"/>
      <c r="O49" s="21"/>
      <c r="P49" s="21"/>
      <c r="Q49" s="21"/>
      <c r="R49" s="21"/>
      <c r="S49" s="21"/>
      <c r="T49" s="21"/>
      <c r="U49" s="21"/>
    </row>
    <row r="50" spans="1:21">
      <c r="A50" s="21"/>
      <c r="B50" s="21"/>
      <c r="C50" s="21"/>
      <c r="D50" s="21"/>
      <c r="E50" s="21"/>
      <c r="F50" s="21"/>
      <c r="G50" s="21"/>
      <c r="H50" s="21"/>
      <c r="I50" s="21"/>
      <c r="J50" s="21"/>
      <c r="K50" s="21"/>
      <c r="L50" s="21"/>
      <c r="M50" s="21"/>
      <c r="N50" s="21"/>
      <c r="O50" s="21"/>
      <c r="P50" s="21"/>
      <c r="Q50" s="21"/>
      <c r="R50" s="21"/>
      <c r="S50" s="21"/>
      <c r="T50" s="21"/>
      <c r="U50" s="21"/>
    </row>
    <row r="51" spans="1:21">
      <c r="A51" s="21"/>
      <c r="B51" s="21"/>
      <c r="C51" s="21"/>
      <c r="D51" s="21"/>
      <c r="E51" s="21"/>
      <c r="F51" s="21"/>
      <c r="G51" s="21"/>
      <c r="H51" s="21"/>
      <c r="I51" s="21"/>
      <c r="J51" s="21"/>
      <c r="K51" s="21"/>
      <c r="L51" s="21"/>
      <c r="M51" s="21"/>
      <c r="N51" s="21"/>
      <c r="O51" s="21"/>
      <c r="P51" s="21"/>
      <c r="Q51" s="21"/>
      <c r="R51" s="21"/>
      <c r="S51" s="21"/>
      <c r="T51" s="21"/>
      <c r="U51" s="21"/>
    </row>
    <row r="52" spans="1:21">
      <c r="A52" s="21"/>
      <c r="B52" s="21"/>
      <c r="C52" s="21"/>
      <c r="D52" s="21"/>
      <c r="E52" s="21"/>
      <c r="F52" s="21"/>
      <c r="G52" s="21"/>
      <c r="H52" s="21"/>
      <c r="I52" s="21"/>
      <c r="J52" s="21"/>
      <c r="K52" s="21"/>
      <c r="L52" s="21"/>
      <c r="M52" s="21"/>
      <c r="N52" s="21"/>
      <c r="O52" s="21"/>
      <c r="P52" s="21"/>
      <c r="Q52" s="21"/>
      <c r="R52" s="21"/>
      <c r="S52" s="21"/>
      <c r="T52" s="21"/>
      <c r="U52" s="21"/>
    </row>
    <row r="53" spans="1:21">
      <c r="A53" s="21"/>
      <c r="B53" s="21"/>
      <c r="C53" s="21"/>
      <c r="D53" s="21"/>
      <c r="E53" s="21"/>
      <c r="F53" s="21"/>
      <c r="G53" s="21"/>
      <c r="H53" s="21"/>
      <c r="I53" s="21"/>
      <c r="J53" s="21"/>
      <c r="K53" s="21"/>
      <c r="L53" s="21"/>
      <c r="M53" s="21"/>
      <c r="N53" s="21"/>
      <c r="O53" s="21"/>
      <c r="P53" s="21"/>
      <c r="Q53" s="21"/>
      <c r="R53" s="21"/>
      <c r="S53" s="21"/>
      <c r="T53" s="21"/>
      <c r="U53" s="21"/>
    </row>
    <row r="54" spans="1:21">
      <c r="A54" s="21"/>
      <c r="B54" s="21"/>
      <c r="C54" s="21"/>
      <c r="D54" s="21"/>
      <c r="E54" s="21"/>
      <c r="F54" s="21"/>
      <c r="G54" s="21"/>
      <c r="H54" s="21"/>
      <c r="I54" s="21"/>
      <c r="J54" s="21"/>
      <c r="K54" s="21"/>
      <c r="L54" s="21"/>
      <c r="M54" s="21"/>
      <c r="N54" s="21"/>
      <c r="O54" s="21"/>
      <c r="P54" s="21"/>
      <c r="Q54" s="21"/>
      <c r="R54" s="21"/>
      <c r="S54" s="21"/>
      <c r="T54" s="21"/>
      <c r="U54" s="21"/>
    </row>
    <row r="55" spans="1:21">
      <c r="A55" s="21"/>
      <c r="B55" s="21"/>
      <c r="C55" s="21"/>
      <c r="D55" s="21"/>
      <c r="E55" s="21"/>
      <c r="F55" s="21"/>
      <c r="G55" s="21"/>
      <c r="H55" s="21"/>
      <c r="I55" s="21"/>
      <c r="J55" s="21"/>
      <c r="K55" s="21"/>
      <c r="L55" s="21"/>
      <c r="M55" s="21"/>
      <c r="N55" s="21"/>
      <c r="O55" s="21"/>
      <c r="P55" s="21"/>
      <c r="Q55" s="21"/>
      <c r="R55" s="21"/>
      <c r="S55" s="21"/>
      <c r="T55" s="21"/>
      <c r="U55" s="21"/>
    </row>
    <row r="56" spans="1:21">
      <c r="A56" s="21"/>
      <c r="B56" s="21"/>
      <c r="C56" s="21"/>
      <c r="D56" s="21"/>
      <c r="E56" s="21"/>
      <c r="F56" s="21"/>
      <c r="G56" s="21"/>
      <c r="H56" s="21"/>
      <c r="I56" s="21"/>
      <c r="J56" s="21"/>
      <c r="K56" s="21"/>
      <c r="L56" s="21"/>
      <c r="M56" s="21"/>
      <c r="N56" s="21"/>
      <c r="O56" s="21"/>
      <c r="P56" s="21"/>
      <c r="Q56" s="21"/>
      <c r="R56" s="21"/>
      <c r="S56" s="21"/>
      <c r="T56" s="21"/>
      <c r="U56" s="21"/>
    </row>
    <row r="57" spans="1:21">
      <c r="A57" s="21"/>
      <c r="B57" s="21"/>
      <c r="C57" s="21"/>
      <c r="D57" s="21"/>
      <c r="E57" s="21"/>
      <c r="F57" s="21"/>
      <c r="G57" s="21"/>
      <c r="H57" s="21"/>
      <c r="I57" s="21"/>
      <c r="J57" s="21"/>
      <c r="K57" s="21"/>
      <c r="L57" s="21"/>
      <c r="M57" s="21"/>
      <c r="N57" s="21"/>
      <c r="O57" s="21"/>
      <c r="P57" s="21"/>
      <c r="Q57" s="21"/>
      <c r="R57" s="21"/>
      <c r="S57" s="21"/>
      <c r="T57" s="21"/>
      <c r="U57" s="21"/>
    </row>
    <row r="58" spans="1:21">
      <c r="A58" s="21"/>
      <c r="B58" s="21"/>
      <c r="C58" s="21"/>
      <c r="D58" s="21"/>
      <c r="E58" s="21"/>
      <c r="F58" s="21"/>
      <c r="G58" s="21"/>
      <c r="H58" s="21"/>
      <c r="I58" s="21"/>
      <c r="J58" s="21"/>
      <c r="K58" s="21"/>
      <c r="L58" s="21"/>
      <c r="M58" s="21"/>
      <c r="N58" s="21"/>
      <c r="O58" s="21"/>
      <c r="P58" s="21"/>
      <c r="Q58" s="21"/>
      <c r="R58" s="21"/>
      <c r="S58" s="21"/>
      <c r="T58" s="21"/>
      <c r="U58" s="21"/>
    </row>
    <row r="59" spans="1:21">
      <c r="A59" s="21"/>
      <c r="B59" s="21"/>
      <c r="C59" s="21"/>
      <c r="D59" s="21"/>
      <c r="E59" s="21"/>
      <c r="F59" s="21"/>
      <c r="G59" s="21"/>
      <c r="H59" s="21"/>
      <c r="I59" s="21"/>
      <c r="J59" s="21"/>
      <c r="K59" s="21"/>
      <c r="L59" s="21"/>
      <c r="M59" s="21"/>
      <c r="N59" s="21"/>
      <c r="O59" s="21"/>
      <c r="P59" s="21"/>
      <c r="Q59" s="21"/>
      <c r="R59" s="21"/>
      <c r="S59" s="21"/>
      <c r="T59" s="21"/>
      <c r="U59" s="21"/>
    </row>
    <row r="60" spans="1:21">
      <c r="A60" s="21"/>
      <c r="B60" s="21"/>
      <c r="C60" s="21"/>
      <c r="D60" s="21"/>
      <c r="E60" s="21"/>
      <c r="F60" s="21"/>
      <c r="G60" s="21"/>
      <c r="H60" s="21"/>
      <c r="I60" s="21"/>
      <c r="J60" s="21"/>
      <c r="K60" s="21"/>
      <c r="L60" s="21"/>
      <c r="M60" s="21"/>
      <c r="N60" s="21"/>
      <c r="O60" s="21"/>
      <c r="P60" s="21"/>
      <c r="Q60" s="21"/>
      <c r="R60" s="21"/>
      <c r="S60" s="21"/>
      <c r="T60" s="21"/>
      <c r="U60" s="21"/>
    </row>
    <row r="61" spans="1:21">
      <c r="A61" s="21"/>
      <c r="B61" s="21"/>
      <c r="C61" s="21"/>
      <c r="D61" s="21"/>
      <c r="E61" s="21"/>
      <c r="F61" s="21"/>
      <c r="G61" s="21"/>
      <c r="H61" s="21"/>
      <c r="I61" s="21"/>
      <c r="J61" s="21"/>
      <c r="K61" s="21"/>
      <c r="L61" s="21"/>
      <c r="M61" s="21"/>
      <c r="N61" s="21"/>
      <c r="O61" s="21"/>
      <c r="P61" s="21"/>
      <c r="Q61" s="21"/>
      <c r="R61" s="21"/>
      <c r="S61" s="21"/>
      <c r="T61" s="21"/>
      <c r="U61" s="21"/>
    </row>
    <row r="62" spans="1:21">
      <c r="A62" s="21"/>
      <c r="B62" s="21"/>
      <c r="C62" s="21"/>
      <c r="D62" s="21"/>
      <c r="E62" s="21"/>
      <c r="F62" s="21"/>
      <c r="G62" s="21"/>
      <c r="H62" s="21"/>
      <c r="I62" s="21"/>
      <c r="J62" s="21"/>
      <c r="K62" s="21"/>
      <c r="L62" s="21"/>
      <c r="M62" s="21"/>
      <c r="N62" s="21"/>
      <c r="O62" s="21"/>
      <c r="P62" s="21"/>
      <c r="Q62" s="21"/>
      <c r="R62" s="21"/>
      <c r="S62" s="21"/>
      <c r="T62" s="21"/>
      <c r="U62" s="21"/>
    </row>
    <row r="63" spans="1:21">
      <c r="A63" s="21"/>
      <c r="B63" s="21"/>
      <c r="C63" s="21"/>
      <c r="D63" s="21"/>
      <c r="E63" s="21"/>
      <c r="F63" s="21"/>
      <c r="G63" s="21"/>
      <c r="H63" s="21"/>
      <c r="I63" s="21"/>
      <c r="J63" s="21"/>
      <c r="K63" s="21"/>
      <c r="L63" s="21"/>
      <c r="M63" s="21"/>
      <c r="N63" s="21"/>
      <c r="O63" s="21"/>
      <c r="P63" s="21"/>
      <c r="Q63" s="21"/>
      <c r="R63" s="21"/>
      <c r="S63" s="21"/>
      <c r="T63" s="21"/>
      <c r="U63" s="21"/>
    </row>
    <row r="64" spans="1:21">
      <c r="A64" s="21"/>
      <c r="B64" s="21"/>
      <c r="C64" s="21"/>
      <c r="D64" s="21"/>
      <c r="E64" s="21"/>
      <c r="F64" s="21"/>
      <c r="G64" s="21"/>
      <c r="H64" s="21"/>
      <c r="I64" s="21"/>
      <c r="J64" s="21"/>
      <c r="K64" s="21"/>
      <c r="L64" s="21"/>
      <c r="M64" s="21"/>
      <c r="N64" s="21"/>
      <c r="O64" s="21"/>
      <c r="P64" s="21"/>
      <c r="Q64" s="21"/>
      <c r="R64" s="21"/>
      <c r="S64" s="21"/>
      <c r="T64" s="21"/>
      <c r="U64" s="21"/>
    </row>
    <row r="65" spans="1:21">
      <c r="A65" s="21"/>
      <c r="B65" s="21"/>
      <c r="C65" s="21"/>
      <c r="D65" s="21"/>
      <c r="E65" s="21"/>
      <c r="F65" s="21"/>
      <c r="G65" s="21"/>
      <c r="H65" s="21"/>
      <c r="I65" s="21"/>
      <c r="J65" s="21"/>
      <c r="K65" s="21"/>
      <c r="L65" s="21"/>
      <c r="M65" s="21"/>
      <c r="N65" s="21"/>
      <c r="O65" s="21"/>
      <c r="P65" s="21"/>
      <c r="Q65" s="21"/>
      <c r="R65" s="21"/>
      <c r="S65" s="21"/>
      <c r="T65" s="21"/>
      <c r="U65" s="21"/>
    </row>
    <row r="66" spans="1:21">
      <c r="A66" s="21"/>
      <c r="B66" s="21"/>
      <c r="C66" s="21"/>
      <c r="D66" s="21"/>
      <c r="E66" s="21"/>
      <c r="F66" s="21"/>
      <c r="G66" s="21"/>
      <c r="H66" s="21"/>
      <c r="I66" s="21"/>
      <c r="J66" s="21"/>
      <c r="K66" s="21"/>
      <c r="L66" s="21"/>
      <c r="M66" s="21"/>
      <c r="N66" s="21"/>
      <c r="O66" s="21"/>
      <c r="P66" s="21"/>
      <c r="Q66" s="21"/>
      <c r="R66" s="21"/>
      <c r="S66" s="21"/>
      <c r="T66" s="21"/>
      <c r="U66" s="21"/>
    </row>
    <row r="67" spans="1:21">
      <c r="A67" s="21"/>
      <c r="B67" s="21"/>
      <c r="C67" s="21"/>
      <c r="D67" s="21"/>
      <c r="E67" s="21"/>
      <c r="F67" s="21"/>
      <c r="G67" s="21"/>
      <c r="H67" s="21"/>
      <c r="I67" s="21"/>
      <c r="J67" s="21"/>
      <c r="K67" s="21"/>
      <c r="L67" s="21"/>
      <c r="M67" s="21"/>
      <c r="N67" s="21"/>
      <c r="O67" s="21"/>
      <c r="P67" s="21"/>
      <c r="Q67" s="21"/>
      <c r="R67" s="21"/>
      <c r="S67" s="21"/>
      <c r="T67" s="21"/>
      <c r="U67" s="21"/>
    </row>
    <row r="68" spans="1:21">
      <c r="A68" s="21"/>
      <c r="B68" s="21"/>
      <c r="C68" s="21"/>
      <c r="D68" s="21"/>
      <c r="E68" s="21"/>
      <c r="F68" s="21"/>
      <c r="G68" s="21"/>
      <c r="H68" s="21"/>
      <c r="I68" s="21"/>
      <c r="J68" s="21"/>
      <c r="K68" s="21"/>
      <c r="L68" s="21"/>
      <c r="M68" s="21"/>
      <c r="N68" s="21"/>
      <c r="O68" s="21"/>
      <c r="P68" s="21"/>
      <c r="Q68" s="21"/>
      <c r="R68" s="21"/>
      <c r="S68" s="21"/>
      <c r="T68" s="21"/>
      <c r="U68" s="21"/>
    </row>
    <row r="69" spans="1:21">
      <c r="A69" s="21"/>
      <c r="B69" s="21"/>
      <c r="C69" s="21"/>
      <c r="D69" s="21"/>
      <c r="E69" s="21"/>
      <c r="F69" s="21"/>
      <c r="G69" s="21"/>
      <c r="H69" s="21"/>
      <c r="I69" s="21"/>
      <c r="J69" s="21"/>
      <c r="K69" s="21"/>
      <c r="L69" s="21"/>
      <c r="M69" s="21"/>
      <c r="N69" s="21"/>
      <c r="O69" s="21"/>
      <c r="P69" s="21"/>
      <c r="Q69" s="21"/>
      <c r="R69" s="21"/>
      <c r="S69" s="21"/>
      <c r="T69" s="21"/>
      <c r="U69" s="21"/>
    </row>
    <row r="70" spans="1:21">
      <c r="A70" s="21"/>
      <c r="B70" s="21"/>
      <c r="C70" s="21"/>
      <c r="D70" s="21"/>
      <c r="E70" s="21"/>
      <c r="F70" s="21"/>
      <c r="G70" s="21"/>
      <c r="H70" s="21"/>
      <c r="I70" s="21"/>
      <c r="J70" s="21"/>
      <c r="K70" s="21"/>
      <c r="L70" s="21"/>
      <c r="M70" s="21"/>
      <c r="N70" s="21"/>
      <c r="O70" s="21"/>
      <c r="P70" s="21"/>
      <c r="Q70" s="21"/>
      <c r="R70" s="21"/>
      <c r="S70" s="21"/>
      <c r="T70" s="21"/>
      <c r="U70" s="21"/>
    </row>
    <row r="71" spans="1:21">
      <c r="A71" s="21"/>
      <c r="B71" s="21"/>
      <c r="C71" s="21"/>
      <c r="D71" s="21"/>
      <c r="E71" s="21"/>
      <c r="F71" s="21"/>
      <c r="G71" s="21"/>
      <c r="H71" s="21"/>
      <c r="I71" s="21"/>
      <c r="J71" s="21"/>
      <c r="K71" s="21"/>
      <c r="L71" s="21"/>
      <c r="M71" s="21"/>
      <c r="N71" s="21"/>
      <c r="O71" s="21"/>
      <c r="P71" s="21"/>
      <c r="Q71" s="21"/>
      <c r="R71" s="21"/>
      <c r="S71" s="21"/>
      <c r="T71" s="21"/>
      <c r="U71" s="21"/>
    </row>
    <row r="72" spans="1:21">
      <c r="A72" s="21"/>
      <c r="B72" s="21"/>
      <c r="C72" s="21"/>
      <c r="D72" s="21"/>
      <c r="E72" s="21"/>
      <c r="F72" s="21"/>
      <c r="G72" s="21"/>
      <c r="H72" s="21"/>
      <c r="I72" s="21"/>
      <c r="J72" s="21"/>
      <c r="K72" s="21"/>
      <c r="L72" s="21"/>
      <c r="M72" s="21"/>
      <c r="N72" s="21"/>
      <c r="O72" s="21"/>
      <c r="P72" s="21"/>
      <c r="Q72" s="21"/>
      <c r="R72" s="21"/>
      <c r="S72" s="21"/>
      <c r="T72" s="21"/>
      <c r="U72" s="21"/>
    </row>
    <row r="73" spans="1:21">
      <c r="A73" s="21"/>
      <c r="B73" s="21"/>
      <c r="C73" s="21"/>
      <c r="D73" s="21"/>
      <c r="E73" s="21"/>
      <c r="F73" s="21"/>
      <c r="G73" s="21"/>
      <c r="H73" s="21"/>
      <c r="I73" s="21"/>
      <c r="J73" s="21"/>
      <c r="K73" s="21"/>
      <c r="L73" s="21"/>
      <c r="M73" s="21"/>
      <c r="N73" s="21"/>
      <c r="O73" s="21"/>
      <c r="P73" s="21"/>
      <c r="Q73" s="21"/>
      <c r="R73" s="21"/>
      <c r="S73" s="21"/>
      <c r="T73" s="21"/>
      <c r="U73" s="21"/>
    </row>
    <row r="74" spans="1:21">
      <c r="A74" s="21"/>
      <c r="B74" s="21"/>
      <c r="C74" s="21"/>
      <c r="D74" s="21"/>
      <c r="E74" s="21"/>
      <c r="F74" s="21"/>
      <c r="G74" s="21"/>
      <c r="H74" s="21"/>
      <c r="I74" s="21"/>
      <c r="J74" s="21"/>
      <c r="K74" s="21"/>
      <c r="L74" s="21"/>
      <c r="M74" s="21"/>
      <c r="N74" s="21"/>
      <c r="O74" s="21"/>
      <c r="P74" s="21"/>
      <c r="Q74" s="21"/>
      <c r="R74" s="21"/>
      <c r="S74" s="21"/>
      <c r="T74" s="21"/>
      <c r="U74" s="21"/>
    </row>
    <row r="75" spans="1:21">
      <c r="A75" s="21"/>
      <c r="B75" s="21"/>
      <c r="C75" s="21"/>
      <c r="D75" s="21"/>
      <c r="E75" s="21"/>
      <c r="F75" s="21"/>
      <c r="G75" s="21"/>
      <c r="H75" s="21"/>
      <c r="I75" s="21"/>
      <c r="J75" s="21"/>
      <c r="K75" s="21"/>
      <c r="L75" s="21"/>
      <c r="M75" s="21"/>
      <c r="N75" s="21"/>
      <c r="O75" s="21"/>
      <c r="P75" s="21"/>
      <c r="Q75" s="21"/>
      <c r="R75" s="21"/>
      <c r="S75" s="21"/>
      <c r="T75" s="21"/>
      <c r="U75" s="21"/>
    </row>
    <row r="76" spans="1:21">
      <c r="A76" s="21"/>
      <c r="B76" s="21"/>
      <c r="C76" s="21"/>
      <c r="D76" s="21"/>
      <c r="E76" s="21"/>
      <c r="F76" s="21"/>
      <c r="G76" s="21"/>
      <c r="H76" s="21"/>
      <c r="I76" s="21"/>
      <c r="J76" s="21"/>
      <c r="K76" s="21"/>
      <c r="L76" s="21"/>
      <c r="M76" s="21"/>
      <c r="N76" s="21"/>
      <c r="O76" s="21"/>
      <c r="P76" s="21"/>
      <c r="Q76" s="21"/>
      <c r="R76" s="21"/>
      <c r="S76" s="21"/>
      <c r="T76" s="21"/>
      <c r="U76" s="21"/>
    </row>
    <row r="77" spans="1:21">
      <c r="A77" s="21"/>
      <c r="B77" s="21"/>
      <c r="C77" s="21"/>
      <c r="D77" s="21"/>
      <c r="E77" s="21"/>
      <c r="F77" s="21"/>
      <c r="G77" s="21"/>
      <c r="H77" s="21"/>
      <c r="I77" s="21"/>
      <c r="J77" s="21"/>
      <c r="K77" s="21"/>
      <c r="L77" s="21"/>
      <c r="M77" s="21"/>
      <c r="N77" s="21"/>
      <c r="O77" s="21"/>
      <c r="P77" s="21"/>
      <c r="Q77" s="21"/>
      <c r="R77" s="21"/>
      <c r="S77" s="21"/>
      <c r="T77" s="21"/>
      <c r="U77" s="21"/>
    </row>
    <row r="78" spans="1:21">
      <c r="A78" s="21"/>
      <c r="B78" s="21"/>
      <c r="C78" s="21"/>
      <c r="D78" s="21"/>
      <c r="E78" s="21"/>
      <c r="F78" s="21"/>
      <c r="G78" s="21"/>
      <c r="H78" s="21"/>
      <c r="I78" s="21"/>
      <c r="J78" s="21"/>
      <c r="K78" s="21"/>
      <c r="L78" s="21"/>
      <c r="M78" s="21"/>
      <c r="N78" s="21"/>
      <c r="O78" s="21"/>
      <c r="P78" s="21"/>
      <c r="Q78" s="21"/>
      <c r="R78" s="21"/>
      <c r="S78" s="21"/>
      <c r="T78" s="21"/>
      <c r="U78" s="21"/>
    </row>
    <row r="79" spans="1:21">
      <c r="A79" s="21"/>
      <c r="B79" s="21"/>
      <c r="C79" s="21"/>
      <c r="D79" s="21"/>
      <c r="E79" s="21"/>
      <c r="F79" s="21"/>
      <c r="G79" s="21"/>
      <c r="H79" s="21"/>
      <c r="I79" s="21"/>
      <c r="J79" s="21"/>
      <c r="K79" s="21"/>
      <c r="L79" s="21"/>
      <c r="M79" s="21"/>
      <c r="N79" s="21"/>
      <c r="O79" s="21"/>
      <c r="P79" s="21"/>
      <c r="Q79" s="21"/>
      <c r="R79" s="21"/>
      <c r="S79" s="21"/>
      <c r="T79" s="21"/>
      <c r="U79" s="21"/>
    </row>
    <row r="80" spans="1:21">
      <c r="A80" s="21"/>
      <c r="B80" s="21"/>
      <c r="C80" s="21"/>
      <c r="D80" s="21"/>
      <c r="E80" s="21"/>
      <c r="F80" s="21"/>
      <c r="G80" s="21"/>
      <c r="H80" s="21"/>
      <c r="I80" s="21"/>
      <c r="J80" s="21"/>
      <c r="K80" s="21"/>
      <c r="L80" s="21"/>
      <c r="M80" s="21"/>
      <c r="N80" s="21"/>
      <c r="O80" s="21"/>
      <c r="P80" s="21"/>
      <c r="Q80" s="21"/>
      <c r="R80" s="21"/>
      <c r="S80" s="21"/>
      <c r="T80" s="21"/>
      <c r="U80" s="21"/>
    </row>
    <row r="81" spans="1:21">
      <c r="A81" s="21"/>
      <c r="B81" s="21"/>
      <c r="C81" s="21"/>
      <c r="D81" s="21"/>
      <c r="E81" s="21"/>
      <c r="F81" s="21"/>
      <c r="G81" s="21"/>
      <c r="H81" s="21"/>
      <c r="I81" s="21"/>
      <c r="J81" s="21"/>
      <c r="K81" s="21"/>
      <c r="L81" s="21"/>
      <c r="M81" s="21"/>
      <c r="N81" s="21"/>
      <c r="O81" s="21"/>
      <c r="P81" s="21"/>
      <c r="Q81" s="21"/>
      <c r="R81" s="21"/>
      <c r="S81" s="21"/>
      <c r="T81" s="21"/>
      <c r="U81" s="21"/>
    </row>
    <row r="82" spans="1:21">
      <c r="A82" s="21"/>
      <c r="B82" s="21"/>
      <c r="C82" s="21"/>
      <c r="D82" s="21"/>
      <c r="E82" s="21"/>
      <c r="F82" s="21"/>
      <c r="G82" s="21"/>
      <c r="H82" s="21"/>
      <c r="I82" s="21"/>
      <c r="J82" s="21"/>
      <c r="K82" s="21"/>
      <c r="L82" s="21"/>
      <c r="M82" s="21"/>
      <c r="N82" s="21"/>
      <c r="O82" s="21"/>
      <c r="P82" s="21"/>
      <c r="Q82" s="21"/>
      <c r="R82" s="21"/>
      <c r="S82" s="21"/>
      <c r="T82" s="21"/>
      <c r="U82" s="21"/>
    </row>
    <row r="83" spans="1:21">
      <c r="A83" s="21"/>
      <c r="B83" s="21"/>
      <c r="C83" s="21"/>
      <c r="D83" s="21"/>
      <c r="E83" s="21"/>
      <c r="F83" s="21"/>
      <c r="G83" s="21"/>
      <c r="H83" s="21"/>
      <c r="I83" s="21"/>
      <c r="J83" s="21"/>
      <c r="K83" s="21"/>
      <c r="L83" s="21"/>
      <c r="M83" s="21"/>
      <c r="N83" s="21"/>
      <c r="O83" s="21"/>
      <c r="P83" s="21"/>
      <c r="Q83" s="21"/>
      <c r="R83" s="21"/>
      <c r="S83" s="21"/>
      <c r="T83" s="21"/>
      <c r="U83" s="21"/>
    </row>
    <row r="84" spans="1:21">
      <c r="A84" s="21"/>
      <c r="B84" s="21"/>
      <c r="C84" s="21"/>
      <c r="D84" s="21"/>
      <c r="E84" s="21"/>
      <c r="F84" s="21"/>
      <c r="G84" s="21"/>
      <c r="H84" s="21"/>
      <c r="I84" s="21"/>
      <c r="J84" s="21"/>
      <c r="K84" s="21"/>
      <c r="L84" s="21"/>
      <c r="M84" s="21"/>
      <c r="N84" s="21"/>
      <c r="O84" s="21"/>
      <c r="P84" s="21"/>
      <c r="Q84" s="21"/>
      <c r="R84" s="21"/>
      <c r="S84" s="21"/>
      <c r="T84" s="21"/>
      <c r="U84" s="21"/>
    </row>
    <row r="85" spans="1:21">
      <c r="A85" s="21"/>
      <c r="B85" s="21"/>
      <c r="C85" s="21"/>
      <c r="D85" s="21"/>
      <c r="E85" s="21"/>
      <c r="F85" s="21"/>
      <c r="G85" s="21"/>
      <c r="H85" s="21"/>
      <c r="I85" s="21"/>
      <c r="J85" s="21"/>
      <c r="K85" s="21"/>
      <c r="L85" s="21"/>
      <c r="M85" s="21"/>
      <c r="N85" s="21"/>
      <c r="O85" s="21"/>
      <c r="P85" s="21"/>
      <c r="Q85" s="21"/>
      <c r="R85" s="21"/>
      <c r="S85" s="21"/>
      <c r="T85" s="21"/>
      <c r="U85" s="21"/>
    </row>
    <row r="86" spans="1:21">
      <c r="A86" s="21"/>
      <c r="B86" s="21"/>
      <c r="C86" s="21"/>
      <c r="D86" s="21"/>
      <c r="E86" s="21"/>
      <c r="F86" s="21"/>
      <c r="G86" s="21"/>
      <c r="H86" s="21"/>
      <c r="I86" s="21"/>
      <c r="J86" s="21"/>
      <c r="K86" s="21"/>
      <c r="L86" s="21"/>
      <c r="M86" s="21"/>
      <c r="N86" s="21"/>
      <c r="O86" s="21"/>
      <c r="P86" s="21"/>
      <c r="Q86" s="21"/>
      <c r="R86" s="21"/>
      <c r="S86" s="21"/>
      <c r="T86" s="21"/>
      <c r="U86" s="21"/>
    </row>
    <row r="87" spans="1:21">
      <c r="A87" s="21"/>
      <c r="B87" s="21"/>
      <c r="C87" s="21"/>
      <c r="D87" s="21"/>
      <c r="E87" s="21"/>
      <c r="F87" s="21"/>
      <c r="G87" s="21"/>
      <c r="H87" s="21"/>
      <c r="I87" s="21"/>
      <c r="J87" s="21"/>
      <c r="K87" s="21"/>
      <c r="L87" s="21"/>
      <c r="M87" s="21"/>
      <c r="N87" s="21"/>
      <c r="O87" s="21"/>
      <c r="P87" s="21"/>
      <c r="Q87" s="21"/>
      <c r="R87" s="21"/>
      <c r="S87" s="21"/>
      <c r="T87" s="21"/>
      <c r="U87" s="21"/>
    </row>
    <row r="88" spans="1:21">
      <c r="A88" s="21"/>
      <c r="B88" s="21"/>
      <c r="C88" s="21"/>
      <c r="D88" s="21"/>
      <c r="E88" s="21"/>
      <c r="F88" s="21"/>
      <c r="G88" s="21"/>
      <c r="H88" s="21"/>
      <c r="I88" s="21"/>
      <c r="J88" s="21"/>
      <c r="K88" s="21"/>
      <c r="L88" s="21"/>
      <c r="M88" s="21"/>
      <c r="N88" s="21"/>
      <c r="O88" s="21"/>
      <c r="P88" s="21"/>
      <c r="Q88" s="21"/>
      <c r="R88" s="21"/>
      <c r="S88" s="21"/>
      <c r="T88" s="21"/>
      <c r="U88" s="21"/>
    </row>
    <row r="89" spans="1:21">
      <c r="A89" s="21"/>
      <c r="B89" s="21"/>
      <c r="C89" s="21"/>
      <c r="D89" s="21"/>
      <c r="E89" s="21"/>
      <c r="F89" s="21"/>
      <c r="G89" s="21"/>
      <c r="H89" s="21"/>
      <c r="I89" s="21"/>
      <c r="J89" s="21"/>
      <c r="K89" s="21"/>
      <c r="L89" s="21"/>
      <c r="M89" s="21"/>
      <c r="N89" s="21"/>
      <c r="O89" s="21"/>
      <c r="P89" s="21"/>
      <c r="Q89" s="21"/>
      <c r="R89" s="21"/>
      <c r="S89" s="21"/>
      <c r="T89" s="21"/>
      <c r="U89" s="21"/>
    </row>
    <row r="90" spans="1:21">
      <c r="A90" s="21"/>
      <c r="B90" s="21"/>
      <c r="C90" s="21"/>
      <c r="D90" s="21"/>
      <c r="E90" s="21"/>
      <c r="F90" s="21"/>
      <c r="G90" s="21"/>
      <c r="H90" s="21"/>
      <c r="I90" s="21"/>
      <c r="J90" s="21"/>
      <c r="K90" s="21"/>
      <c r="L90" s="21"/>
      <c r="M90" s="21"/>
      <c r="N90" s="21"/>
      <c r="O90" s="21"/>
      <c r="P90" s="21"/>
      <c r="Q90" s="21"/>
      <c r="R90" s="21"/>
      <c r="S90" s="21"/>
      <c r="T90" s="21"/>
      <c r="U90" s="21"/>
    </row>
    <row r="91" spans="1:21">
      <c r="A91" s="21"/>
      <c r="B91" s="21"/>
      <c r="C91" s="21"/>
      <c r="D91" s="21"/>
      <c r="E91" s="21"/>
      <c r="F91" s="21"/>
      <c r="G91" s="21"/>
      <c r="H91" s="21"/>
      <c r="I91" s="21"/>
      <c r="J91" s="21"/>
      <c r="K91" s="21"/>
      <c r="L91" s="21"/>
      <c r="M91" s="21"/>
      <c r="N91" s="21"/>
      <c r="O91" s="21"/>
      <c r="P91" s="21"/>
      <c r="Q91" s="21"/>
      <c r="R91" s="21"/>
      <c r="S91" s="21"/>
      <c r="T91" s="21"/>
      <c r="U91" s="21"/>
    </row>
    <row r="92" spans="1:21">
      <c r="A92" s="21"/>
      <c r="B92" s="21"/>
      <c r="C92" s="21"/>
      <c r="D92" s="21"/>
      <c r="E92" s="21"/>
      <c r="F92" s="21"/>
      <c r="G92" s="21"/>
      <c r="H92" s="21"/>
      <c r="I92" s="21"/>
      <c r="J92" s="21"/>
      <c r="K92" s="21"/>
      <c r="L92" s="21"/>
      <c r="M92" s="21"/>
      <c r="N92" s="21"/>
      <c r="O92" s="21"/>
      <c r="P92" s="21"/>
      <c r="Q92" s="21"/>
      <c r="R92" s="21"/>
      <c r="S92" s="21"/>
      <c r="T92" s="21"/>
      <c r="U92" s="21"/>
    </row>
    <row r="93" spans="1:21">
      <c r="A93" s="21"/>
      <c r="B93" s="21"/>
      <c r="C93" s="21"/>
      <c r="D93" s="21"/>
      <c r="E93" s="21"/>
      <c r="F93" s="21"/>
      <c r="G93" s="21"/>
      <c r="H93" s="21"/>
      <c r="I93" s="21"/>
      <c r="J93" s="21"/>
      <c r="K93" s="21"/>
      <c r="L93" s="21"/>
      <c r="M93" s="21"/>
      <c r="N93" s="21"/>
      <c r="O93" s="21"/>
      <c r="P93" s="21"/>
      <c r="Q93" s="21"/>
      <c r="R93" s="21"/>
      <c r="S93" s="21"/>
      <c r="T93" s="21"/>
      <c r="U93" s="21"/>
    </row>
    <row r="94" spans="1:21">
      <c r="A94" s="21"/>
      <c r="B94" s="21"/>
      <c r="C94" s="21"/>
      <c r="D94" s="21"/>
      <c r="E94" s="21"/>
      <c r="F94" s="21"/>
      <c r="G94" s="21"/>
      <c r="H94" s="21"/>
      <c r="I94" s="21"/>
      <c r="J94" s="21"/>
      <c r="K94" s="21"/>
      <c r="L94" s="21"/>
      <c r="M94" s="21"/>
      <c r="N94" s="21"/>
      <c r="O94" s="21"/>
      <c r="P94" s="21"/>
      <c r="Q94" s="21"/>
      <c r="R94" s="21"/>
      <c r="S94" s="21"/>
      <c r="T94" s="21"/>
      <c r="U94" s="21"/>
    </row>
    <row r="95" spans="1:21">
      <c r="A95" s="21"/>
      <c r="B95" s="21"/>
      <c r="C95" s="21"/>
      <c r="D95" s="21"/>
      <c r="E95" s="21"/>
      <c r="F95" s="21"/>
      <c r="G95" s="21"/>
      <c r="H95" s="21"/>
      <c r="I95" s="21"/>
      <c r="J95" s="21"/>
      <c r="K95" s="21"/>
      <c r="L95" s="21"/>
      <c r="M95" s="21"/>
      <c r="N95" s="21"/>
      <c r="O95" s="21"/>
      <c r="P95" s="21"/>
      <c r="Q95" s="21"/>
      <c r="R95" s="21"/>
      <c r="S95" s="21"/>
      <c r="T95" s="21"/>
      <c r="U95" s="21"/>
    </row>
    <row r="96" spans="1:21">
      <c r="A96" s="21"/>
      <c r="B96" s="21"/>
      <c r="C96" s="21"/>
      <c r="D96" s="21"/>
      <c r="E96" s="21"/>
      <c r="F96" s="21"/>
      <c r="G96" s="21"/>
      <c r="H96" s="21"/>
      <c r="I96" s="21"/>
      <c r="J96" s="21"/>
      <c r="K96" s="21"/>
      <c r="L96" s="21"/>
      <c r="M96" s="21"/>
      <c r="N96" s="21"/>
      <c r="O96" s="21"/>
      <c r="P96" s="21"/>
      <c r="Q96" s="21"/>
      <c r="R96" s="21"/>
      <c r="S96" s="21"/>
      <c r="T96" s="21"/>
      <c r="U96" s="21"/>
    </row>
    <row r="97" spans="1:21">
      <c r="A97" s="21"/>
      <c r="B97" s="21"/>
      <c r="C97" s="21"/>
      <c r="D97" s="21"/>
      <c r="E97" s="21"/>
      <c r="F97" s="21"/>
      <c r="G97" s="21"/>
      <c r="H97" s="21"/>
      <c r="I97" s="21"/>
      <c r="J97" s="21"/>
      <c r="K97" s="21"/>
      <c r="L97" s="21"/>
      <c r="M97" s="21"/>
      <c r="N97" s="21"/>
      <c r="O97" s="21"/>
      <c r="P97" s="21"/>
      <c r="Q97" s="21"/>
      <c r="R97" s="21"/>
      <c r="S97" s="21"/>
      <c r="T97" s="21"/>
      <c r="U97" s="21"/>
    </row>
    <row r="98" spans="1:21">
      <c r="A98" s="21"/>
      <c r="B98" s="21"/>
      <c r="C98" s="21"/>
      <c r="D98" s="21"/>
      <c r="E98" s="21"/>
      <c r="F98" s="21"/>
      <c r="G98" s="21"/>
      <c r="H98" s="21"/>
      <c r="I98" s="21"/>
      <c r="J98" s="21"/>
      <c r="K98" s="21"/>
      <c r="L98" s="21"/>
      <c r="M98" s="21"/>
      <c r="N98" s="21"/>
      <c r="O98" s="21"/>
      <c r="P98" s="21"/>
      <c r="Q98" s="21"/>
      <c r="R98" s="21"/>
      <c r="S98" s="21"/>
      <c r="T98" s="21"/>
      <c r="U98" s="21"/>
    </row>
    <row r="99" spans="1:21">
      <c r="A99" s="21"/>
      <c r="B99" s="21"/>
      <c r="C99" s="21"/>
      <c r="D99" s="21"/>
      <c r="E99" s="21"/>
      <c r="F99" s="21"/>
      <c r="G99" s="21"/>
      <c r="H99" s="21"/>
      <c r="I99" s="21"/>
      <c r="J99" s="21"/>
      <c r="K99" s="21"/>
      <c r="L99" s="21"/>
      <c r="M99" s="21"/>
      <c r="N99" s="21"/>
      <c r="O99" s="21"/>
      <c r="P99" s="21"/>
      <c r="Q99" s="21"/>
      <c r="R99" s="21"/>
      <c r="S99" s="21"/>
      <c r="T99" s="21"/>
      <c r="U99" s="21"/>
    </row>
    <row r="100" spans="1:21">
      <c r="A100" s="21"/>
      <c r="B100" s="21"/>
      <c r="C100" s="21"/>
      <c r="D100" s="21"/>
      <c r="E100" s="21"/>
      <c r="F100" s="21"/>
      <c r="G100" s="21"/>
      <c r="H100" s="21"/>
      <c r="I100" s="21"/>
      <c r="J100" s="21"/>
      <c r="K100" s="21"/>
      <c r="L100" s="21"/>
      <c r="M100" s="21"/>
      <c r="N100" s="21"/>
      <c r="O100" s="21"/>
      <c r="P100" s="21"/>
      <c r="Q100" s="21"/>
      <c r="R100" s="21"/>
      <c r="S100" s="21"/>
      <c r="T100" s="21"/>
      <c r="U100" s="21"/>
    </row>
    <row r="101" spans="1:21">
      <c r="A101" s="21"/>
      <c r="B101" s="21"/>
      <c r="C101" s="21"/>
      <c r="D101" s="21"/>
      <c r="E101" s="21"/>
      <c r="F101" s="21"/>
      <c r="G101" s="21"/>
      <c r="H101" s="21"/>
      <c r="I101" s="21"/>
      <c r="J101" s="21"/>
      <c r="K101" s="21"/>
      <c r="L101" s="21"/>
      <c r="M101" s="21"/>
      <c r="N101" s="21"/>
      <c r="O101" s="21"/>
      <c r="P101" s="21"/>
      <c r="Q101" s="21"/>
      <c r="R101" s="21"/>
      <c r="S101" s="21"/>
      <c r="T101" s="21"/>
      <c r="U101" s="21"/>
    </row>
    <row r="102" spans="1:21">
      <c r="A102" s="21"/>
      <c r="B102" s="21"/>
      <c r="C102" s="21"/>
      <c r="D102" s="21"/>
      <c r="E102" s="21"/>
      <c r="F102" s="21"/>
      <c r="G102" s="21"/>
      <c r="H102" s="21"/>
      <c r="I102" s="21"/>
      <c r="J102" s="21"/>
      <c r="K102" s="21"/>
      <c r="L102" s="21"/>
      <c r="M102" s="21"/>
      <c r="N102" s="21"/>
      <c r="O102" s="21"/>
      <c r="P102" s="21"/>
      <c r="Q102" s="21"/>
      <c r="R102" s="21"/>
      <c r="S102" s="21"/>
      <c r="T102" s="21"/>
      <c r="U102" s="21"/>
    </row>
    <row r="103" spans="1:21">
      <c r="A103" s="21"/>
      <c r="B103" s="21"/>
      <c r="C103" s="21"/>
      <c r="D103" s="21"/>
      <c r="E103" s="21"/>
      <c r="F103" s="21"/>
      <c r="G103" s="21"/>
      <c r="H103" s="21"/>
      <c r="I103" s="21"/>
      <c r="J103" s="21"/>
      <c r="K103" s="21"/>
      <c r="L103" s="21"/>
      <c r="M103" s="21"/>
      <c r="N103" s="21"/>
      <c r="O103" s="21"/>
      <c r="P103" s="21"/>
      <c r="Q103" s="21"/>
      <c r="R103" s="21"/>
      <c r="S103" s="21"/>
      <c r="T103" s="21"/>
      <c r="U103" s="21"/>
    </row>
    <row r="104" spans="1:21">
      <c r="A104" s="21"/>
      <c r="B104" s="21"/>
      <c r="C104" s="21"/>
      <c r="D104" s="21"/>
      <c r="E104" s="21"/>
      <c r="F104" s="21"/>
      <c r="G104" s="21"/>
      <c r="H104" s="21"/>
      <c r="I104" s="21"/>
      <c r="J104" s="21"/>
      <c r="K104" s="21"/>
      <c r="L104" s="21"/>
      <c r="M104" s="21"/>
      <c r="N104" s="21"/>
      <c r="O104" s="21"/>
      <c r="P104" s="21"/>
      <c r="Q104" s="21"/>
      <c r="R104" s="21"/>
      <c r="S104" s="21"/>
      <c r="T104" s="21"/>
      <c r="U104" s="21"/>
    </row>
    <row r="105" spans="1:21">
      <c r="A105" s="21"/>
      <c r="B105" s="21"/>
      <c r="C105" s="21"/>
      <c r="D105" s="21"/>
      <c r="E105" s="21"/>
      <c r="F105" s="21"/>
      <c r="G105" s="21"/>
      <c r="H105" s="21"/>
      <c r="I105" s="21"/>
      <c r="J105" s="21"/>
      <c r="K105" s="21"/>
      <c r="L105" s="21"/>
      <c r="M105" s="21"/>
      <c r="N105" s="21"/>
      <c r="O105" s="21"/>
      <c r="P105" s="21"/>
      <c r="Q105" s="21"/>
      <c r="R105" s="21"/>
      <c r="S105" s="21"/>
      <c r="T105" s="21"/>
      <c r="U105" s="21"/>
    </row>
    <row r="106" spans="1:21">
      <c r="A106" s="21"/>
      <c r="B106" s="21"/>
      <c r="C106" s="21"/>
      <c r="D106" s="21"/>
      <c r="E106" s="21"/>
      <c r="F106" s="21"/>
      <c r="G106" s="21"/>
      <c r="H106" s="21"/>
      <c r="I106" s="21"/>
      <c r="J106" s="21"/>
      <c r="K106" s="21"/>
      <c r="L106" s="21"/>
      <c r="M106" s="21"/>
      <c r="N106" s="21"/>
      <c r="O106" s="21"/>
      <c r="P106" s="21"/>
      <c r="Q106" s="21"/>
      <c r="R106" s="21"/>
      <c r="S106" s="21"/>
      <c r="T106" s="21"/>
      <c r="U106" s="21"/>
    </row>
    <row r="107" spans="1:21">
      <c r="A107" s="21"/>
      <c r="B107" s="21"/>
      <c r="C107" s="21"/>
      <c r="D107" s="21"/>
      <c r="E107" s="21"/>
      <c r="F107" s="21"/>
      <c r="G107" s="21"/>
      <c r="H107" s="21"/>
      <c r="I107" s="21"/>
      <c r="J107" s="21"/>
      <c r="K107" s="21"/>
      <c r="L107" s="21"/>
      <c r="M107" s="21"/>
      <c r="N107" s="21"/>
      <c r="O107" s="21"/>
      <c r="P107" s="21"/>
      <c r="Q107" s="21"/>
      <c r="R107" s="21"/>
      <c r="S107" s="21"/>
      <c r="T107" s="21"/>
      <c r="U107" s="21"/>
    </row>
    <row r="108" spans="1:21">
      <c r="A108" s="21"/>
      <c r="B108" s="21"/>
      <c r="C108" s="21"/>
      <c r="D108" s="21"/>
      <c r="E108" s="21"/>
      <c r="F108" s="21"/>
      <c r="G108" s="21"/>
      <c r="H108" s="21"/>
      <c r="I108" s="21"/>
      <c r="J108" s="21"/>
      <c r="K108" s="21"/>
      <c r="L108" s="21"/>
      <c r="M108" s="21"/>
      <c r="N108" s="21"/>
      <c r="O108" s="21"/>
      <c r="P108" s="21"/>
      <c r="Q108" s="21"/>
      <c r="R108" s="21"/>
      <c r="S108" s="21"/>
      <c r="T108" s="21"/>
      <c r="U108" s="21"/>
    </row>
    <row r="109" spans="1:21">
      <c r="A109" s="21"/>
      <c r="B109" s="21"/>
      <c r="C109" s="21"/>
      <c r="D109" s="21"/>
      <c r="E109" s="21"/>
      <c r="F109" s="21"/>
      <c r="G109" s="21"/>
      <c r="H109" s="21"/>
      <c r="I109" s="21"/>
      <c r="J109" s="21"/>
      <c r="K109" s="21"/>
      <c r="L109" s="21"/>
      <c r="M109" s="21"/>
      <c r="N109" s="21"/>
      <c r="O109" s="21"/>
      <c r="P109" s="21"/>
      <c r="Q109" s="21"/>
      <c r="R109" s="21"/>
      <c r="S109" s="21"/>
      <c r="T109" s="21"/>
      <c r="U109" s="21"/>
    </row>
    <row r="110" spans="1:21">
      <c r="A110" s="21"/>
      <c r="B110" s="21"/>
      <c r="C110" s="21"/>
      <c r="D110" s="21"/>
      <c r="E110" s="21"/>
      <c r="F110" s="21"/>
      <c r="G110" s="21"/>
      <c r="H110" s="21"/>
      <c r="I110" s="21"/>
      <c r="J110" s="21"/>
      <c r="K110" s="21"/>
      <c r="L110" s="21"/>
      <c r="M110" s="21"/>
      <c r="N110" s="21"/>
      <c r="O110" s="21"/>
      <c r="P110" s="21"/>
      <c r="Q110" s="21"/>
      <c r="R110" s="21"/>
      <c r="S110" s="21"/>
      <c r="T110" s="21"/>
      <c r="U110" s="21"/>
    </row>
    <row r="111" spans="1:21">
      <c r="A111" s="21"/>
      <c r="B111" s="21"/>
      <c r="C111" s="21"/>
      <c r="D111" s="21"/>
      <c r="E111" s="21"/>
      <c r="F111" s="21"/>
      <c r="G111" s="21"/>
      <c r="H111" s="21"/>
      <c r="I111" s="21"/>
      <c r="J111" s="21"/>
      <c r="K111" s="21"/>
      <c r="L111" s="21"/>
      <c r="M111" s="21"/>
      <c r="N111" s="21"/>
      <c r="O111" s="21"/>
      <c r="P111" s="21"/>
      <c r="Q111" s="21"/>
      <c r="R111" s="21"/>
      <c r="S111" s="21"/>
      <c r="T111" s="21"/>
      <c r="U111" s="21"/>
    </row>
    <row r="112" spans="1:21">
      <c r="A112" s="21"/>
      <c r="B112" s="21"/>
      <c r="C112" s="21"/>
      <c r="D112" s="21"/>
      <c r="E112" s="21"/>
      <c r="F112" s="21"/>
      <c r="G112" s="21"/>
      <c r="H112" s="21"/>
      <c r="I112" s="21"/>
      <c r="J112" s="21"/>
      <c r="K112" s="21"/>
      <c r="L112" s="21"/>
      <c r="M112" s="21"/>
      <c r="N112" s="21"/>
      <c r="O112" s="21"/>
      <c r="P112" s="21"/>
      <c r="Q112" s="21"/>
      <c r="R112" s="21"/>
      <c r="S112" s="21"/>
      <c r="T112" s="21"/>
      <c r="U112" s="21"/>
    </row>
    <row r="113" spans="1:21">
      <c r="A113" s="21"/>
      <c r="B113" s="21"/>
      <c r="C113" s="21"/>
      <c r="D113" s="21"/>
      <c r="E113" s="21"/>
      <c r="F113" s="21"/>
      <c r="G113" s="21"/>
      <c r="H113" s="21"/>
      <c r="I113" s="21"/>
      <c r="J113" s="21"/>
      <c r="K113" s="21"/>
      <c r="L113" s="21"/>
      <c r="M113" s="21"/>
      <c r="N113" s="21"/>
      <c r="O113" s="21"/>
      <c r="P113" s="21"/>
      <c r="Q113" s="21"/>
      <c r="R113" s="21"/>
      <c r="S113" s="21"/>
      <c r="T113" s="21"/>
      <c r="U113" s="21"/>
    </row>
    <row r="114" spans="1:21">
      <c r="A114" s="21"/>
      <c r="B114" s="21"/>
      <c r="C114" s="21"/>
      <c r="D114" s="21"/>
      <c r="E114" s="21"/>
      <c r="F114" s="21"/>
      <c r="G114" s="21"/>
      <c r="H114" s="21"/>
      <c r="I114" s="21"/>
      <c r="J114" s="21"/>
      <c r="K114" s="21"/>
      <c r="L114" s="21"/>
      <c r="M114" s="21"/>
      <c r="N114" s="21"/>
      <c r="O114" s="21"/>
      <c r="P114" s="21"/>
      <c r="Q114" s="21"/>
      <c r="R114" s="21"/>
      <c r="S114" s="21"/>
      <c r="T114" s="21"/>
      <c r="U114" s="21"/>
    </row>
    <row r="115" spans="1:21">
      <c r="A115" s="21"/>
      <c r="B115" s="21"/>
      <c r="C115" s="21"/>
      <c r="D115" s="21"/>
      <c r="E115" s="21"/>
      <c r="F115" s="21"/>
      <c r="G115" s="21"/>
      <c r="H115" s="21"/>
      <c r="I115" s="21"/>
      <c r="J115" s="21"/>
      <c r="K115" s="21"/>
      <c r="L115" s="21"/>
      <c r="M115" s="21"/>
      <c r="N115" s="21"/>
      <c r="O115" s="21"/>
      <c r="P115" s="21"/>
      <c r="Q115" s="21"/>
      <c r="R115" s="21"/>
      <c r="S115" s="21"/>
      <c r="T115" s="21"/>
      <c r="U115" s="21"/>
    </row>
    <row r="116" spans="1:21">
      <c r="A116" s="21"/>
      <c r="B116" s="21"/>
      <c r="C116" s="21"/>
      <c r="D116" s="21"/>
      <c r="E116" s="21"/>
      <c r="F116" s="21"/>
      <c r="G116" s="21"/>
      <c r="H116" s="21"/>
      <c r="I116" s="21"/>
      <c r="J116" s="21"/>
      <c r="K116" s="21"/>
      <c r="L116" s="21"/>
      <c r="M116" s="21"/>
      <c r="N116" s="21"/>
      <c r="O116" s="21"/>
      <c r="P116" s="21"/>
      <c r="Q116" s="21"/>
      <c r="R116" s="21"/>
      <c r="S116" s="21"/>
      <c r="T116" s="21"/>
      <c r="U116" s="21"/>
    </row>
    <row r="117" spans="1:21">
      <c r="A117" s="21"/>
      <c r="B117" s="21"/>
      <c r="C117" s="21"/>
      <c r="D117" s="21"/>
      <c r="E117" s="21"/>
      <c r="F117" s="21"/>
      <c r="G117" s="21"/>
      <c r="H117" s="21"/>
      <c r="I117" s="21"/>
      <c r="J117" s="21"/>
      <c r="K117" s="21"/>
      <c r="L117" s="21"/>
      <c r="M117" s="21"/>
      <c r="N117" s="21"/>
      <c r="O117" s="21"/>
      <c r="P117" s="21"/>
      <c r="Q117" s="21"/>
      <c r="R117" s="21"/>
      <c r="S117" s="21"/>
      <c r="T117" s="21"/>
      <c r="U117" s="21"/>
    </row>
    <row r="118" spans="1:21">
      <c r="A118" s="21"/>
      <c r="B118" s="21"/>
      <c r="C118" s="21"/>
      <c r="D118" s="21"/>
      <c r="E118" s="21"/>
      <c r="F118" s="21"/>
      <c r="G118" s="21"/>
      <c r="H118" s="21"/>
      <c r="I118" s="21"/>
      <c r="J118" s="21"/>
      <c r="K118" s="21"/>
      <c r="L118" s="21"/>
      <c r="M118" s="21"/>
      <c r="N118" s="21"/>
      <c r="O118" s="21"/>
      <c r="P118" s="21"/>
      <c r="Q118" s="21"/>
      <c r="R118" s="21"/>
      <c r="S118" s="21"/>
      <c r="T118" s="21"/>
      <c r="U118" s="21"/>
    </row>
    <row r="119" spans="1:21">
      <c r="A119" s="21"/>
      <c r="B119" s="21"/>
      <c r="C119" s="21"/>
      <c r="D119" s="21"/>
      <c r="E119" s="21"/>
      <c r="F119" s="21"/>
      <c r="G119" s="21"/>
      <c r="H119" s="21"/>
      <c r="I119" s="21"/>
      <c r="J119" s="21"/>
      <c r="K119" s="21"/>
      <c r="L119" s="21"/>
      <c r="M119" s="21"/>
      <c r="N119" s="21"/>
      <c r="O119" s="21"/>
      <c r="P119" s="21"/>
      <c r="Q119" s="21"/>
      <c r="R119" s="21"/>
      <c r="S119" s="21"/>
      <c r="T119" s="21"/>
      <c r="U119" s="21"/>
    </row>
    <row r="120" spans="1:21">
      <c r="A120" s="21"/>
      <c r="B120" s="21"/>
      <c r="C120" s="21"/>
      <c r="D120" s="21"/>
      <c r="E120" s="21"/>
      <c r="F120" s="21"/>
      <c r="G120" s="21"/>
      <c r="H120" s="21"/>
      <c r="I120" s="21"/>
      <c r="J120" s="21"/>
      <c r="K120" s="21"/>
      <c r="L120" s="21"/>
      <c r="M120" s="21"/>
      <c r="N120" s="21"/>
      <c r="O120" s="21"/>
      <c r="P120" s="21"/>
      <c r="Q120" s="21"/>
      <c r="R120" s="21"/>
      <c r="S120" s="21"/>
      <c r="T120" s="21"/>
      <c r="U120" s="21"/>
    </row>
    <row r="121" spans="1:21">
      <c r="A121" s="21"/>
      <c r="B121" s="21"/>
      <c r="C121" s="21"/>
      <c r="D121" s="21"/>
      <c r="E121" s="21"/>
      <c r="F121" s="21"/>
      <c r="G121" s="21"/>
      <c r="H121" s="21"/>
      <c r="I121" s="21"/>
      <c r="J121" s="21"/>
      <c r="K121" s="21"/>
      <c r="L121" s="21"/>
      <c r="M121" s="21"/>
      <c r="N121" s="21"/>
      <c r="O121" s="21"/>
      <c r="P121" s="21"/>
      <c r="Q121" s="21"/>
      <c r="R121" s="21"/>
      <c r="S121" s="21"/>
      <c r="T121" s="21"/>
      <c r="U121" s="21"/>
    </row>
    <row r="122" spans="1:21">
      <c r="A122" s="21"/>
      <c r="B122" s="21"/>
      <c r="C122" s="21"/>
      <c r="D122" s="21"/>
      <c r="E122" s="21"/>
      <c r="F122" s="21"/>
      <c r="G122" s="21"/>
      <c r="H122" s="21"/>
      <c r="I122" s="21"/>
      <c r="J122" s="21"/>
      <c r="K122" s="21"/>
      <c r="L122" s="21"/>
      <c r="M122" s="21"/>
      <c r="N122" s="21"/>
      <c r="O122" s="21"/>
      <c r="P122" s="21"/>
      <c r="Q122" s="21"/>
      <c r="R122" s="21"/>
      <c r="S122" s="21"/>
      <c r="T122" s="21"/>
      <c r="U122" s="21"/>
    </row>
    <row r="123" spans="1:21">
      <c r="A123" s="21"/>
      <c r="B123" s="21"/>
      <c r="C123" s="21"/>
      <c r="D123" s="21"/>
      <c r="E123" s="21"/>
      <c r="F123" s="21"/>
      <c r="G123" s="21"/>
      <c r="H123" s="21"/>
      <c r="I123" s="21"/>
      <c r="J123" s="21"/>
      <c r="K123" s="21"/>
      <c r="L123" s="21"/>
      <c r="M123" s="21"/>
      <c r="N123" s="21"/>
      <c r="O123" s="21"/>
      <c r="P123" s="21"/>
      <c r="Q123" s="21"/>
      <c r="R123" s="21"/>
      <c r="S123" s="21"/>
      <c r="T123" s="21"/>
      <c r="U123" s="21"/>
    </row>
    <row r="124" spans="1:21">
      <c r="A124" s="21"/>
      <c r="B124" s="21"/>
      <c r="C124" s="21"/>
      <c r="D124" s="21"/>
      <c r="E124" s="21"/>
      <c r="F124" s="21"/>
      <c r="G124" s="21"/>
      <c r="H124" s="21"/>
      <c r="I124" s="21"/>
      <c r="J124" s="21"/>
      <c r="K124" s="21"/>
      <c r="L124" s="21"/>
      <c r="M124" s="21"/>
      <c r="N124" s="21"/>
      <c r="O124" s="21"/>
      <c r="P124" s="21"/>
      <c r="Q124" s="21"/>
      <c r="R124" s="21"/>
      <c r="S124" s="21"/>
      <c r="T124" s="21"/>
      <c r="U124" s="21"/>
    </row>
    <row r="125" spans="1:21">
      <c r="A125" s="21"/>
      <c r="B125" s="21"/>
      <c r="C125" s="21"/>
      <c r="D125" s="21"/>
      <c r="E125" s="21"/>
      <c r="F125" s="21"/>
      <c r="G125" s="21"/>
      <c r="H125" s="21"/>
      <c r="I125" s="21"/>
      <c r="J125" s="21"/>
      <c r="K125" s="21"/>
      <c r="L125" s="21"/>
      <c r="M125" s="21"/>
      <c r="N125" s="21"/>
      <c r="O125" s="21"/>
      <c r="P125" s="21"/>
      <c r="Q125" s="21"/>
      <c r="R125" s="21"/>
      <c r="S125" s="21"/>
      <c r="T125" s="21"/>
      <c r="U125" s="21"/>
    </row>
    <row r="126" spans="1:21">
      <c r="A126" s="21"/>
      <c r="B126" s="21"/>
      <c r="C126" s="21"/>
      <c r="D126" s="21"/>
      <c r="E126" s="21"/>
      <c r="F126" s="21"/>
      <c r="G126" s="21"/>
      <c r="H126" s="21"/>
      <c r="I126" s="21"/>
      <c r="J126" s="21"/>
      <c r="K126" s="21"/>
      <c r="L126" s="21"/>
      <c r="M126" s="21"/>
      <c r="N126" s="21"/>
      <c r="O126" s="21"/>
      <c r="P126" s="21"/>
      <c r="Q126" s="21"/>
      <c r="R126" s="21"/>
      <c r="S126" s="21"/>
      <c r="T126" s="21"/>
      <c r="U126" s="21"/>
    </row>
    <row r="127" spans="1:21">
      <c r="A127" s="21"/>
      <c r="B127" s="21"/>
      <c r="C127" s="21"/>
      <c r="D127" s="21"/>
      <c r="E127" s="21"/>
      <c r="F127" s="21"/>
      <c r="G127" s="21"/>
      <c r="H127" s="21"/>
      <c r="I127" s="21"/>
      <c r="J127" s="21"/>
      <c r="K127" s="21"/>
      <c r="L127" s="21"/>
      <c r="M127" s="21"/>
      <c r="N127" s="21"/>
      <c r="O127" s="21"/>
      <c r="P127" s="21"/>
      <c r="Q127" s="21"/>
      <c r="R127" s="21"/>
      <c r="S127" s="21"/>
      <c r="T127" s="21"/>
      <c r="U127" s="21"/>
    </row>
    <row r="128" spans="1:21">
      <c r="A128" s="21"/>
      <c r="B128" s="21"/>
      <c r="C128" s="21"/>
      <c r="D128" s="21"/>
      <c r="E128" s="21"/>
      <c r="F128" s="21"/>
      <c r="G128" s="21"/>
      <c r="H128" s="21"/>
      <c r="I128" s="21"/>
      <c r="J128" s="21"/>
      <c r="K128" s="21"/>
      <c r="L128" s="21"/>
      <c r="M128" s="21"/>
      <c r="N128" s="21"/>
      <c r="O128" s="21"/>
      <c r="P128" s="21"/>
      <c r="Q128" s="21"/>
      <c r="R128" s="21"/>
      <c r="S128" s="21"/>
      <c r="T128" s="21"/>
      <c r="U128" s="21"/>
    </row>
    <row r="129" spans="1:21">
      <c r="A129" s="21"/>
      <c r="B129" s="21"/>
      <c r="C129" s="21"/>
      <c r="D129" s="21"/>
      <c r="E129" s="21"/>
      <c r="F129" s="21"/>
      <c r="G129" s="21"/>
      <c r="H129" s="21"/>
      <c r="I129" s="21"/>
      <c r="J129" s="21"/>
      <c r="K129" s="21"/>
      <c r="L129" s="21"/>
      <c r="M129" s="21"/>
      <c r="N129" s="21"/>
      <c r="O129" s="21"/>
      <c r="P129" s="21"/>
      <c r="Q129" s="21"/>
      <c r="R129" s="21"/>
      <c r="S129" s="21"/>
      <c r="T129" s="21"/>
      <c r="U129" s="21"/>
    </row>
    <row r="130" spans="1:21">
      <c r="A130" s="21"/>
      <c r="B130" s="21"/>
      <c r="C130" s="21"/>
      <c r="D130" s="21"/>
      <c r="E130" s="21"/>
      <c r="F130" s="21"/>
      <c r="G130" s="21"/>
      <c r="H130" s="21"/>
      <c r="I130" s="21"/>
      <c r="J130" s="21"/>
      <c r="K130" s="21"/>
      <c r="L130" s="21"/>
      <c r="M130" s="21"/>
      <c r="N130" s="21"/>
      <c r="O130" s="21"/>
      <c r="P130" s="21"/>
      <c r="Q130" s="21"/>
      <c r="R130" s="21"/>
      <c r="S130" s="21"/>
      <c r="T130" s="21"/>
      <c r="U130" s="21"/>
    </row>
    <row r="131" spans="1:21">
      <c r="A131" s="21"/>
      <c r="B131" s="21"/>
      <c r="C131" s="21"/>
      <c r="D131" s="21"/>
      <c r="E131" s="21"/>
      <c r="F131" s="21"/>
      <c r="G131" s="21"/>
      <c r="H131" s="21"/>
      <c r="I131" s="21"/>
      <c r="J131" s="21"/>
      <c r="K131" s="21"/>
      <c r="L131" s="21"/>
      <c r="M131" s="21"/>
      <c r="N131" s="21"/>
      <c r="O131" s="21"/>
      <c r="P131" s="21"/>
      <c r="Q131" s="21"/>
      <c r="R131" s="21"/>
      <c r="S131" s="21"/>
      <c r="T131" s="21"/>
      <c r="U131" s="21"/>
    </row>
    <row r="132" spans="1:21">
      <c r="A132" s="21"/>
      <c r="B132" s="21"/>
      <c r="C132" s="21"/>
      <c r="D132" s="21"/>
      <c r="E132" s="21"/>
      <c r="F132" s="21"/>
      <c r="G132" s="21"/>
      <c r="H132" s="21"/>
      <c r="I132" s="21"/>
      <c r="J132" s="21"/>
      <c r="K132" s="21"/>
      <c r="L132" s="21"/>
      <c r="M132" s="21"/>
      <c r="N132" s="21"/>
      <c r="O132" s="21"/>
      <c r="P132" s="21"/>
      <c r="Q132" s="21"/>
      <c r="R132" s="21"/>
      <c r="S132" s="21"/>
      <c r="T132" s="21"/>
      <c r="U132" s="21"/>
    </row>
    <row r="133" spans="1:21">
      <c r="A133" s="21"/>
      <c r="B133" s="21"/>
      <c r="C133" s="21"/>
      <c r="D133" s="21"/>
      <c r="E133" s="21"/>
      <c r="F133" s="21"/>
      <c r="G133" s="21"/>
      <c r="H133" s="21"/>
      <c r="I133" s="21"/>
      <c r="J133" s="21"/>
      <c r="K133" s="21"/>
      <c r="L133" s="21"/>
      <c r="M133" s="21"/>
      <c r="N133" s="21"/>
      <c r="O133" s="21"/>
      <c r="P133" s="21"/>
      <c r="Q133" s="21"/>
      <c r="R133" s="21"/>
      <c r="S133" s="21"/>
      <c r="T133" s="21"/>
      <c r="U133" s="21"/>
    </row>
    <row r="134" spans="1:21">
      <c r="A134" s="21"/>
      <c r="B134" s="21"/>
      <c r="C134" s="21"/>
      <c r="D134" s="21"/>
      <c r="E134" s="21"/>
      <c r="F134" s="21"/>
      <c r="G134" s="21"/>
      <c r="H134" s="21"/>
      <c r="I134" s="21"/>
      <c r="J134" s="21"/>
      <c r="K134" s="21"/>
      <c r="L134" s="21"/>
      <c r="M134" s="21"/>
      <c r="N134" s="21"/>
      <c r="O134" s="21"/>
      <c r="P134" s="21"/>
      <c r="Q134" s="21"/>
      <c r="R134" s="21"/>
      <c r="S134" s="21"/>
      <c r="T134" s="21"/>
      <c r="U134" s="21"/>
    </row>
    <row r="135" spans="1:21">
      <c r="A135" s="21"/>
      <c r="B135" s="21"/>
      <c r="C135" s="21"/>
      <c r="D135" s="21"/>
      <c r="E135" s="21"/>
      <c r="F135" s="21"/>
      <c r="G135" s="21"/>
      <c r="H135" s="21"/>
      <c r="I135" s="21"/>
      <c r="J135" s="21"/>
      <c r="K135" s="21"/>
      <c r="L135" s="21"/>
      <c r="M135" s="21"/>
      <c r="N135" s="21"/>
      <c r="O135" s="21"/>
      <c r="P135" s="21"/>
      <c r="Q135" s="21"/>
      <c r="R135" s="21"/>
      <c r="S135" s="21"/>
      <c r="T135" s="21"/>
      <c r="U135" s="21"/>
    </row>
    <row r="136" spans="1:21">
      <c r="A136" s="21"/>
      <c r="B136" s="21"/>
      <c r="C136" s="21"/>
      <c r="D136" s="21"/>
      <c r="E136" s="21"/>
      <c r="F136" s="21"/>
      <c r="G136" s="21"/>
      <c r="H136" s="21"/>
      <c r="I136" s="21"/>
      <c r="J136" s="21"/>
      <c r="K136" s="21"/>
      <c r="L136" s="21"/>
      <c r="M136" s="21"/>
      <c r="N136" s="21"/>
      <c r="O136" s="21"/>
      <c r="P136" s="21"/>
      <c r="Q136" s="21"/>
      <c r="R136" s="21"/>
      <c r="S136" s="21"/>
      <c r="T136" s="21"/>
      <c r="U136" s="21"/>
    </row>
    <row r="137" spans="1:21">
      <c r="A137" s="21"/>
      <c r="B137" s="21"/>
      <c r="C137" s="21"/>
      <c r="D137" s="21"/>
      <c r="E137" s="21"/>
      <c r="F137" s="21"/>
      <c r="G137" s="21"/>
      <c r="H137" s="21"/>
      <c r="I137" s="21"/>
      <c r="J137" s="21"/>
      <c r="K137" s="21"/>
      <c r="L137" s="21"/>
      <c r="M137" s="21"/>
      <c r="N137" s="21"/>
      <c r="O137" s="21"/>
      <c r="P137" s="21"/>
      <c r="Q137" s="21"/>
      <c r="R137" s="21"/>
      <c r="S137" s="21"/>
      <c r="T137" s="21"/>
      <c r="U137" s="21"/>
    </row>
    <row r="138" spans="1:21">
      <c r="A138" s="21"/>
      <c r="B138" s="21"/>
      <c r="C138" s="21"/>
      <c r="D138" s="21"/>
      <c r="E138" s="21"/>
      <c r="F138" s="21"/>
      <c r="G138" s="21"/>
      <c r="H138" s="21"/>
      <c r="I138" s="21"/>
      <c r="J138" s="21"/>
      <c r="K138" s="21"/>
      <c r="L138" s="21"/>
      <c r="M138" s="21"/>
      <c r="N138" s="21"/>
      <c r="O138" s="21"/>
      <c r="P138" s="21"/>
      <c r="Q138" s="21"/>
      <c r="R138" s="21"/>
      <c r="S138" s="21"/>
      <c r="T138" s="21"/>
      <c r="U138" s="21"/>
    </row>
    <row r="139" spans="1:21">
      <c r="A139" s="21"/>
      <c r="B139" s="21"/>
      <c r="C139" s="21"/>
      <c r="D139" s="21"/>
      <c r="E139" s="21"/>
      <c r="F139" s="21"/>
      <c r="G139" s="21"/>
      <c r="H139" s="21"/>
      <c r="I139" s="21"/>
      <c r="J139" s="21"/>
      <c r="K139" s="21"/>
      <c r="L139" s="21"/>
      <c r="M139" s="21"/>
      <c r="N139" s="21"/>
      <c r="O139" s="21"/>
      <c r="P139" s="21"/>
      <c r="Q139" s="21"/>
      <c r="R139" s="21"/>
      <c r="S139" s="21"/>
      <c r="T139" s="21"/>
      <c r="U139" s="21"/>
    </row>
    <row r="140" spans="1:21">
      <c r="A140" s="21"/>
      <c r="B140" s="21"/>
      <c r="C140" s="21"/>
      <c r="D140" s="21"/>
      <c r="E140" s="21"/>
      <c r="F140" s="21"/>
      <c r="G140" s="21"/>
      <c r="H140" s="21"/>
      <c r="I140" s="21"/>
      <c r="J140" s="21"/>
      <c r="K140" s="21"/>
      <c r="L140" s="21"/>
      <c r="M140" s="21"/>
      <c r="N140" s="21"/>
      <c r="O140" s="21"/>
      <c r="P140" s="21"/>
      <c r="Q140" s="21"/>
      <c r="R140" s="21"/>
      <c r="S140" s="21"/>
      <c r="T140" s="21"/>
      <c r="U140" s="21"/>
    </row>
    <row r="141" spans="1:21">
      <c r="A141" s="21"/>
      <c r="B141" s="21"/>
      <c r="C141" s="21"/>
      <c r="D141" s="21"/>
      <c r="E141" s="21"/>
      <c r="F141" s="21"/>
      <c r="G141" s="21"/>
      <c r="H141" s="21"/>
      <c r="I141" s="21"/>
      <c r="J141" s="21"/>
      <c r="K141" s="21"/>
      <c r="L141" s="21"/>
      <c r="M141" s="21"/>
      <c r="N141" s="21"/>
      <c r="O141" s="21"/>
      <c r="P141" s="21"/>
      <c r="Q141" s="21"/>
      <c r="R141" s="21"/>
      <c r="S141" s="21"/>
      <c r="T141" s="21"/>
      <c r="U141" s="21"/>
    </row>
    <row r="142" spans="1:21">
      <c r="A142" s="21"/>
      <c r="B142" s="21"/>
      <c r="C142" s="21"/>
      <c r="D142" s="21"/>
      <c r="E142" s="21"/>
      <c r="F142" s="21"/>
      <c r="G142" s="21"/>
      <c r="H142" s="21"/>
      <c r="I142" s="21"/>
      <c r="J142" s="21"/>
      <c r="K142" s="21"/>
      <c r="L142" s="21"/>
      <c r="M142" s="21"/>
      <c r="N142" s="21"/>
      <c r="O142" s="21"/>
      <c r="P142" s="21"/>
      <c r="Q142" s="21"/>
      <c r="R142" s="21"/>
      <c r="S142" s="21"/>
      <c r="T142" s="21"/>
      <c r="U142" s="21"/>
    </row>
    <row r="143" spans="1:21">
      <c r="A143" s="21"/>
      <c r="B143" s="21"/>
      <c r="C143" s="21"/>
      <c r="D143" s="21"/>
      <c r="E143" s="21"/>
      <c r="F143" s="21"/>
      <c r="G143" s="21"/>
      <c r="H143" s="21"/>
      <c r="I143" s="21"/>
      <c r="J143" s="21"/>
      <c r="K143" s="21"/>
      <c r="L143" s="21"/>
      <c r="M143" s="21"/>
      <c r="N143" s="21"/>
      <c r="O143" s="21"/>
      <c r="P143" s="21"/>
      <c r="Q143" s="21"/>
      <c r="R143" s="21"/>
      <c r="S143" s="21"/>
      <c r="T143" s="21"/>
      <c r="U143" s="21"/>
    </row>
    <row r="144" spans="1:21">
      <c r="A144" s="21"/>
      <c r="B144" s="21"/>
      <c r="C144" s="21"/>
      <c r="D144" s="21"/>
      <c r="E144" s="21"/>
      <c r="F144" s="21"/>
      <c r="G144" s="21"/>
      <c r="H144" s="21"/>
      <c r="I144" s="21"/>
      <c r="J144" s="21"/>
      <c r="K144" s="21"/>
      <c r="L144" s="21"/>
      <c r="M144" s="21"/>
      <c r="N144" s="21"/>
      <c r="O144" s="21"/>
      <c r="P144" s="21"/>
      <c r="Q144" s="21"/>
      <c r="R144" s="21"/>
      <c r="S144" s="21"/>
      <c r="T144" s="21"/>
      <c r="U144" s="21"/>
    </row>
    <row r="145" spans="1:21">
      <c r="A145" s="21"/>
      <c r="B145" s="21"/>
      <c r="C145" s="21"/>
      <c r="D145" s="21"/>
      <c r="E145" s="21"/>
      <c r="F145" s="21"/>
      <c r="G145" s="21"/>
      <c r="H145" s="21"/>
      <c r="I145" s="21"/>
      <c r="J145" s="21"/>
      <c r="K145" s="21"/>
      <c r="L145" s="21"/>
      <c r="M145" s="21"/>
      <c r="N145" s="21"/>
      <c r="O145" s="21"/>
      <c r="P145" s="21"/>
      <c r="Q145" s="21"/>
      <c r="R145" s="21"/>
      <c r="S145" s="21"/>
      <c r="T145" s="21"/>
      <c r="U145" s="21"/>
    </row>
    <row r="146" spans="1:21">
      <c r="A146" s="21"/>
      <c r="B146" s="21"/>
      <c r="C146" s="21"/>
      <c r="D146" s="21"/>
      <c r="E146" s="21"/>
      <c r="F146" s="21"/>
      <c r="G146" s="21"/>
      <c r="H146" s="21"/>
      <c r="I146" s="21"/>
      <c r="J146" s="21"/>
      <c r="K146" s="21"/>
      <c r="L146" s="21"/>
      <c r="M146" s="21"/>
      <c r="N146" s="21"/>
      <c r="O146" s="21"/>
      <c r="P146" s="21"/>
      <c r="Q146" s="21"/>
      <c r="R146" s="21"/>
      <c r="S146" s="21"/>
      <c r="T146" s="21"/>
      <c r="U146" s="21"/>
    </row>
    <row r="147" spans="1:21">
      <c r="A147" s="21"/>
      <c r="B147" s="21"/>
      <c r="C147" s="21"/>
      <c r="D147" s="21"/>
      <c r="E147" s="21"/>
      <c r="F147" s="21"/>
      <c r="G147" s="21"/>
      <c r="H147" s="21"/>
      <c r="I147" s="21"/>
      <c r="J147" s="21"/>
      <c r="K147" s="21"/>
      <c r="L147" s="21"/>
      <c r="M147" s="21"/>
      <c r="N147" s="21"/>
      <c r="O147" s="21"/>
      <c r="P147" s="21"/>
      <c r="Q147" s="21"/>
      <c r="R147" s="21"/>
      <c r="S147" s="21"/>
      <c r="T147" s="21"/>
      <c r="U147" s="21"/>
    </row>
    <row r="148" spans="1:21">
      <c r="A148" s="21"/>
      <c r="B148" s="21"/>
      <c r="C148" s="21"/>
      <c r="D148" s="21"/>
      <c r="E148" s="21"/>
      <c r="F148" s="21"/>
      <c r="G148" s="21"/>
      <c r="H148" s="21"/>
      <c r="I148" s="21"/>
      <c r="J148" s="21"/>
      <c r="K148" s="21"/>
      <c r="L148" s="21"/>
      <c r="M148" s="21"/>
      <c r="N148" s="21"/>
      <c r="O148" s="21"/>
      <c r="P148" s="21"/>
      <c r="Q148" s="21"/>
      <c r="R148" s="21"/>
      <c r="S148" s="21"/>
      <c r="T148" s="21"/>
      <c r="U148" s="21"/>
    </row>
    <row r="149" spans="1:21">
      <c r="A149" s="21"/>
      <c r="B149" s="21"/>
      <c r="C149" s="21"/>
      <c r="D149" s="21"/>
      <c r="E149" s="21"/>
      <c r="F149" s="21"/>
      <c r="G149" s="21"/>
      <c r="H149" s="21"/>
      <c r="I149" s="21"/>
      <c r="J149" s="21"/>
      <c r="K149" s="21"/>
      <c r="L149" s="21"/>
      <c r="M149" s="21"/>
      <c r="N149" s="21"/>
      <c r="O149" s="21"/>
      <c r="P149" s="21"/>
      <c r="Q149" s="21"/>
      <c r="R149" s="21"/>
      <c r="S149" s="21"/>
      <c r="T149" s="21"/>
      <c r="U149" s="21"/>
    </row>
    <row r="150" spans="1:21">
      <c r="A150" s="21"/>
      <c r="B150" s="21"/>
      <c r="C150" s="21"/>
      <c r="D150" s="21"/>
      <c r="E150" s="21"/>
      <c r="F150" s="21"/>
      <c r="G150" s="21"/>
      <c r="H150" s="21"/>
      <c r="I150" s="21"/>
      <c r="J150" s="21"/>
      <c r="K150" s="21"/>
      <c r="L150" s="21"/>
      <c r="M150" s="21"/>
      <c r="N150" s="21"/>
      <c r="O150" s="21"/>
      <c r="P150" s="21"/>
      <c r="Q150" s="21"/>
      <c r="R150" s="21"/>
      <c r="S150" s="21"/>
      <c r="T150" s="21"/>
      <c r="U150" s="21"/>
    </row>
    <row r="151" spans="1:21">
      <c r="A151" s="21"/>
      <c r="B151" s="21"/>
      <c r="C151" s="21"/>
      <c r="D151" s="21"/>
      <c r="E151" s="21"/>
      <c r="F151" s="21"/>
      <c r="G151" s="21"/>
      <c r="H151" s="21"/>
      <c r="I151" s="21"/>
      <c r="J151" s="21"/>
      <c r="K151" s="21"/>
      <c r="L151" s="21"/>
      <c r="M151" s="21"/>
      <c r="N151" s="21"/>
      <c r="O151" s="21"/>
      <c r="P151" s="21"/>
      <c r="Q151" s="21"/>
      <c r="R151" s="21"/>
      <c r="S151" s="21"/>
      <c r="T151" s="21"/>
      <c r="U151" s="21"/>
    </row>
    <row r="152" spans="1:21">
      <c r="A152" s="21"/>
      <c r="B152" s="21"/>
      <c r="C152" s="21"/>
      <c r="D152" s="21"/>
      <c r="E152" s="21"/>
      <c r="F152" s="21"/>
      <c r="G152" s="21"/>
      <c r="H152" s="21"/>
      <c r="I152" s="21"/>
      <c r="J152" s="21"/>
      <c r="K152" s="21"/>
      <c r="L152" s="21"/>
      <c r="M152" s="21"/>
      <c r="N152" s="21"/>
      <c r="O152" s="21"/>
      <c r="P152" s="21"/>
      <c r="Q152" s="21"/>
      <c r="R152" s="21"/>
      <c r="S152" s="21"/>
      <c r="T152" s="21"/>
      <c r="U152" s="21"/>
    </row>
    <row r="153" spans="1:21">
      <c r="A153" s="21"/>
      <c r="B153" s="21"/>
      <c r="C153" s="21"/>
      <c r="D153" s="21"/>
      <c r="E153" s="21"/>
      <c r="F153" s="21"/>
      <c r="G153" s="21"/>
      <c r="H153" s="21"/>
      <c r="I153" s="21"/>
      <c r="J153" s="21"/>
      <c r="K153" s="21"/>
      <c r="L153" s="21"/>
      <c r="M153" s="21"/>
      <c r="N153" s="21"/>
      <c r="O153" s="21"/>
      <c r="P153" s="21"/>
      <c r="Q153" s="21"/>
      <c r="R153" s="21"/>
      <c r="S153" s="21"/>
      <c r="T153" s="21"/>
      <c r="U153" s="21"/>
    </row>
    <row r="154" spans="1:21">
      <c r="A154" s="21"/>
      <c r="B154" s="21"/>
      <c r="C154" s="21"/>
      <c r="D154" s="21"/>
      <c r="E154" s="21"/>
      <c r="F154" s="21"/>
      <c r="G154" s="21"/>
      <c r="H154" s="21"/>
      <c r="I154" s="21"/>
      <c r="J154" s="21"/>
      <c r="K154" s="21"/>
      <c r="L154" s="21"/>
      <c r="M154" s="21"/>
      <c r="N154" s="21"/>
      <c r="O154" s="21"/>
      <c r="P154" s="21"/>
      <c r="Q154" s="21"/>
      <c r="R154" s="21"/>
      <c r="S154" s="21"/>
      <c r="T154" s="21"/>
      <c r="U154" s="21"/>
    </row>
    <row r="155" spans="1:21">
      <c r="A155" s="21"/>
      <c r="B155" s="21"/>
      <c r="C155" s="21"/>
      <c r="D155" s="21"/>
      <c r="E155" s="21"/>
      <c r="F155" s="21"/>
      <c r="G155" s="21"/>
      <c r="H155" s="21"/>
      <c r="I155" s="21"/>
      <c r="J155" s="21"/>
      <c r="K155" s="21"/>
      <c r="L155" s="21"/>
      <c r="M155" s="21"/>
      <c r="N155" s="21"/>
      <c r="O155" s="21"/>
      <c r="P155" s="21"/>
      <c r="Q155" s="21"/>
      <c r="R155" s="21"/>
      <c r="S155" s="21"/>
      <c r="T155" s="21"/>
      <c r="U155" s="21"/>
    </row>
    <row r="156" spans="1:21">
      <c r="A156" s="21"/>
      <c r="B156" s="21"/>
      <c r="C156" s="21"/>
      <c r="D156" s="21"/>
      <c r="E156" s="21"/>
      <c r="F156" s="21"/>
      <c r="G156" s="21"/>
      <c r="H156" s="21"/>
      <c r="I156" s="21"/>
      <c r="J156" s="21"/>
      <c r="K156" s="21"/>
      <c r="L156" s="21"/>
      <c r="M156" s="21"/>
      <c r="N156" s="21"/>
      <c r="O156" s="21"/>
      <c r="P156" s="21"/>
      <c r="Q156" s="21"/>
      <c r="R156" s="21"/>
      <c r="S156" s="21"/>
      <c r="T156" s="21"/>
      <c r="U156" s="21"/>
    </row>
    <row r="157" spans="1:21">
      <c r="A157" s="21"/>
      <c r="B157" s="21"/>
      <c r="C157" s="21"/>
      <c r="D157" s="21"/>
      <c r="E157" s="21"/>
      <c r="F157" s="21"/>
      <c r="G157" s="21"/>
      <c r="H157" s="21"/>
      <c r="I157" s="21"/>
      <c r="J157" s="21"/>
      <c r="K157" s="21"/>
      <c r="L157" s="21"/>
      <c r="M157" s="21"/>
      <c r="N157" s="21"/>
      <c r="O157" s="21"/>
      <c r="P157" s="21"/>
      <c r="Q157" s="21"/>
      <c r="R157" s="21"/>
      <c r="S157" s="21"/>
      <c r="T157" s="21"/>
      <c r="U157" s="21"/>
    </row>
    <row r="158" spans="1:21">
      <c r="A158" s="21"/>
      <c r="B158" s="21"/>
      <c r="C158" s="21"/>
      <c r="D158" s="21"/>
      <c r="E158" s="21"/>
      <c r="F158" s="21"/>
      <c r="G158" s="21"/>
      <c r="H158" s="21"/>
      <c r="I158" s="21"/>
      <c r="J158" s="21"/>
      <c r="K158" s="21"/>
      <c r="L158" s="21"/>
      <c r="M158" s="21"/>
      <c r="N158" s="21"/>
      <c r="O158" s="21"/>
      <c r="P158" s="21"/>
      <c r="Q158" s="21"/>
      <c r="R158" s="21"/>
      <c r="S158" s="21"/>
      <c r="T158" s="21"/>
      <c r="U158" s="21"/>
    </row>
    <row r="159" spans="1:21">
      <c r="A159" s="21"/>
      <c r="B159" s="21"/>
      <c r="C159" s="21"/>
      <c r="D159" s="21"/>
      <c r="E159" s="21"/>
      <c r="F159" s="21"/>
      <c r="G159" s="21"/>
      <c r="H159" s="21"/>
      <c r="I159" s="21"/>
      <c r="J159" s="21"/>
      <c r="K159" s="21"/>
      <c r="L159" s="21"/>
      <c r="M159" s="21"/>
      <c r="N159" s="21"/>
      <c r="O159" s="21"/>
      <c r="P159" s="21"/>
      <c r="Q159" s="21"/>
      <c r="R159" s="21"/>
      <c r="S159" s="21"/>
      <c r="T159" s="21"/>
      <c r="U159" s="21"/>
    </row>
    <row r="160" spans="1:21">
      <c r="A160" s="21"/>
      <c r="B160" s="21"/>
      <c r="C160" s="21"/>
      <c r="D160" s="21"/>
      <c r="E160" s="21"/>
      <c r="F160" s="21"/>
      <c r="G160" s="21"/>
      <c r="H160" s="21"/>
      <c r="I160" s="21"/>
      <c r="J160" s="21"/>
      <c r="K160" s="21"/>
      <c r="L160" s="21"/>
      <c r="M160" s="21"/>
      <c r="N160" s="21"/>
      <c r="O160" s="21"/>
      <c r="P160" s="21"/>
      <c r="Q160" s="21"/>
      <c r="R160" s="21"/>
      <c r="S160" s="21"/>
      <c r="T160" s="21"/>
      <c r="U160" s="21"/>
    </row>
    <row r="161" spans="1:21">
      <c r="A161" s="21"/>
      <c r="B161" s="21"/>
      <c r="C161" s="21"/>
      <c r="D161" s="21"/>
      <c r="E161" s="21"/>
      <c r="F161" s="21"/>
      <c r="G161" s="21"/>
      <c r="H161" s="21"/>
      <c r="I161" s="21"/>
      <c r="J161" s="21"/>
      <c r="K161" s="21"/>
      <c r="L161" s="21"/>
      <c r="M161" s="21"/>
      <c r="N161" s="21"/>
      <c r="O161" s="21"/>
      <c r="P161" s="21"/>
      <c r="Q161" s="21"/>
      <c r="R161" s="21"/>
      <c r="S161" s="21"/>
      <c r="T161" s="21"/>
      <c r="U161" s="21"/>
    </row>
    <row r="162" spans="1:21">
      <c r="A162" s="21"/>
      <c r="B162" s="21"/>
      <c r="C162" s="21"/>
      <c r="D162" s="21"/>
      <c r="E162" s="21"/>
      <c r="F162" s="21"/>
      <c r="G162" s="21"/>
      <c r="H162" s="21"/>
      <c r="I162" s="21"/>
      <c r="J162" s="21"/>
      <c r="K162" s="21"/>
      <c r="L162" s="21"/>
      <c r="M162" s="21"/>
      <c r="N162" s="21"/>
      <c r="O162" s="21"/>
      <c r="P162" s="21"/>
      <c r="Q162" s="21"/>
      <c r="R162" s="21"/>
      <c r="S162" s="21"/>
      <c r="T162" s="21"/>
      <c r="U162" s="21"/>
    </row>
    <row r="163" spans="1:21">
      <c r="A163" s="21"/>
      <c r="B163" s="21"/>
      <c r="C163" s="21"/>
      <c r="D163" s="21"/>
      <c r="E163" s="21"/>
      <c r="F163" s="21"/>
      <c r="G163" s="21"/>
      <c r="H163" s="21"/>
      <c r="I163" s="21"/>
      <c r="J163" s="21"/>
      <c r="K163" s="21"/>
      <c r="L163" s="21"/>
      <c r="M163" s="21"/>
      <c r="N163" s="21"/>
      <c r="O163" s="21"/>
      <c r="P163" s="21"/>
      <c r="Q163" s="21"/>
      <c r="R163" s="21"/>
      <c r="S163" s="21"/>
      <c r="T163" s="21"/>
      <c r="U163" s="21"/>
    </row>
    <row r="164" spans="1:21">
      <c r="A164" s="21"/>
      <c r="B164" s="21"/>
      <c r="C164" s="21"/>
      <c r="D164" s="21"/>
      <c r="E164" s="21"/>
      <c r="F164" s="21"/>
      <c r="G164" s="21"/>
      <c r="H164" s="21"/>
      <c r="I164" s="21"/>
      <c r="J164" s="21"/>
      <c r="K164" s="21"/>
      <c r="L164" s="21"/>
      <c r="M164" s="21"/>
      <c r="N164" s="21"/>
      <c r="O164" s="21"/>
      <c r="P164" s="21"/>
      <c r="Q164" s="21"/>
      <c r="R164" s="21"/>
      <c r="S164" s="21"/>
      <c r="T164" s="21"/>
      <c r="U164" s="21"/>
    </row>
    <row r="165" spans="1:21">
      <c r="A165" s="21"/>
      <c r="B165" s="21"/>
      <c r="C165" s="21"/>
      <c r="D165" s="21"/>
      <c r="E165" s="21"/>
      <c r="F165" s="21"/>
      <c r="G165" s="21"/>
      <c r="H165" s="21"/>
      <c r="I165" s="21"/>
      <c r="J165" s="21"/>
      <c r="K165" s="21"/>
      <c r="L165" s="21"/>
      <c r="M165" s="21"/>
      <c r="N165" s="21"/>
      <c r="O165" s="21"/>
      <c r="P165" s="21"/>
      <c r="Q165" s="21"/>
      <c r="R165" s="21"/>
      <c r="S165" s="21"/>
      <c r="T165" s="21"/>
      <c r="U165" s="21"/>
    </row>
    <row r="166" spans="1:21">
      <c r="A166" s="21"/>
      <c r="B166" s="21"/>
      <c r="C166" s="21"/>
      <c r="D166" s="21"/>
      <c r="E166" s="21"/>
      <c r="F166" s="21"/>
      <c r="G166" s="21"/>
      <c r="H166" s="21"/>
      <c r="I166" s="21"/>
      <c r="J166" s="21"/>
      <c r="K166" s="21"/>
      <c r="L166" s="21"/>
      <c r="M166" s="21"/>
      <c r="N166" s="21"/>
      <c r="O166" s="21"/>
      <c r="P166" s="21"/>
      <c r="Q166" s="21"/>
      <c r="R166" s="21"/>
      <c r="S166" s="21"/>
      <c r="T166" s="21"/>
      <c r="U166" s="21"/>
    </row>
    <row r="167" spans="1:21">
      <c r="A167" s="21"/>
      <c r="B167" s="21"/>
      <c r="C167" s="21"/>
      <c r="D167" s="21"/>
      <c r="E167" s="21"/>
      <c r="F167" s="21"/>
      <c r="G167" s="21"/>
      <c r="H167" s="21"/>
      <c r="I167" s="21"/>
      <c r="J167" s="21"/>
      <c r="K167" s="21"/>
      <c r="L167" s="21"/>
      <c r="M167" s="21"/>
      <c r="N167" s="21"/>
      <c r="O167" s="21"/>
      <c r="P167" s="21"/>
      <c r="Q167" s="21"/>
      <c r="R167" s="21"/>
      <c r="S167" s="21"/>
      <c r="T167" s="21"/>
      <c r="U167" s="21"/>
    </row>
    <row r="168" spans="1:21">
      <c r="A168" s="21"/>
      <c r="B168" s="21"/>
      <c r="C168" s="21"/>
      <c r="D168" s="21"/>
      <c r="E168" s="21"/>
      <c r="F168" s="21"/>
      <c r="G168" s="21"/>
      <c r="H168" s="21"/>
      <c r="I168" s="21"/>
      <c r="J168" s="21"/>
      <c r="K168" s="21"/>
      <c r="L168" s="21"/>
      <c r="M168" s="21"/>
      <c r="N168" s="21"/>
      <c r="O168" s="21"/>
      <c r="P168" s="21"/>
      <c r="Q168" s="21"/>
      <c r="R168" s="21"/>
      <c r="S168" s="21"/>
      <c r="T168" s="21"/>
      <c r="U168" s="21"/>
    </row>
    <row r="169" spans="1:21">
      <c r="A169" s="21"/>
      <c r="B169" s="21"/>
      <c r="C169" s="21"/>
      <c r="D169" s="21"/>
      <c r="E169" s="21"/>
      <c r="F169" s="21"/>
      <c r="G169" s="21"/>
      <c r="H169" s="21"/>
      <c r="I169" s="21"/>
      <c r="J169" s="21"/>
      <c r="K169" s="21"/>
      <c r="L169" s="21"/>
      <c r="M169" s="21"/>
      <c r="N169" s="21"/>
      <c r="O169" s="21"/>
      <c r="P169" s="21"/>
      <c r="Q169" s="21"/>
      <c r="R169" s="21"/>
      <c r="S169" s="21"/>
      <c r="T169" s="21"/>
      <c r="U169" s="21"/>
    </row>
    <row r="170" spans="1:21">
      <c r="A170" s="21"/>
      <c r="B170" s="21"/>
      <c r="C170" s="21"/>
      <c r="D170" s="21"/>
      <c r="E170" s="21"/>
      <c r="F170" s="21"/>
      <c r="G170" s="21"/>
      <c r="H170" s="21"/>
      <c r="I170" s="21"/>
      <c r="J170" s="21"/>
      <c r="K170" s="21"/>
      <c r="L170" s="21"/>
      <c r="M170" s="21"/>
      <c r="N170" s="21"/>
      <c r="O170" s="21"/>
      <c r="P170" s="21"/>
      <c r="Q170" s="21"/>
      <c r="R170" s="21"/>
      <c r="S170" s="21"/>
      <c r="T170" s="21"/>
      <c r="U170" s="21"/>
    </row>
    <row r="171" spans="1:21">
      <c r="A171" s="21"/>
      <c r="B171" s="21"/>
      <c r="C171" s="21"/>
      <c r="D171" s="21"/>
      <c r="E171" s="21"/>
      <c r="F171" s="21"/>
      <c r="G171" s="21"/>
      <c r="H171" s="21"/>
      <c r="I171" s="21"/>
      <c r="J171" s="21"/>
      <c r="K171" s="21"/>
      <c r="L171" s="21"/>
      <c r="M171" s="21"/>
      <c r="N171" s="21"/>
      <c r="O171" s="21"/>
      <c r="P171" s="21"/>
      <c r="Q171" s="21"/>
      <c r="R171" s="21"/>
      <c r="S171" s="21"/>
      <c r="T171" s="21"/>
      <c r="U171" s="21"/>
    </row>
    <row r="172" spans="1:21">
      <c r="A172" s="21"/>
      <c r="B172" s="21"/>
      <c r="C172" s="21"/>
      <c r="D172" s="21"/>
      <c r="E172" s="21"/>
      <c r="F172" s="21"/>
      <c r="G172" s="21"/>
      <c r="H172" s="21"/>
      <c r="I172" s="21"/>
      <c r="J172" s="21"/>
      <c r="K172" s="21"/>
      <c r="L172" s="21"/>
      <c r="M172" s="21"/>
      <c r="N172" s="21"/>
      <c r="O172" s="21"/>
      <c r="P172" s="21"/>
      <c r="Q172" s="21"/>
      <c r="R172" s="21"/>
      <c r="S172" s="21"/>
      <c r="T172" s="21"/>
      <c r="U172" s="21"/>
    </row>
    <row r="173" spans="1:21">
      <c r="A173" s="21"/>
      <c r="B173" s="21"/>
      <c r="C173" s="21"/>
      <c r="D173" s="21"/>
      <c r="E173" s="21"/>
      <c r="F173" s="21"/>
      <c r="G173" s="21"/>
      <c r="H173" s="21"/>
      <c r="I173" s="21"/>
      <c r="J173" s="21"/>
      <c r="K173" s="21"/>
      <c r="L173" s="21"/>
      <c r="M173" s="21"/>
      <c r="N173" s="21"/>
      <c r="O173" s="21"/>
      <c r="P173" s="21"/>
      <c r="Q173" s="21"/>
      <c r="R173" s="21"/>
      <c r="S173" s="21"/>
      <c r="T173" s="21"/>
      <c r="U173" s="21"/>
    </row>
    <row r="174" spans="1:21">
      <c r="A174" s="21"/>
      <c r="B174" s="21"/>
      <c r="C174" s="21"/>
      <c r="D174" s="21"/>
      <c r="E174" s="21"/>
      <c r="F174" s="21"/>
      <c r="G174" s="21"/>
      <c r="H174" s="21"/>
      <c r="I174" s="21"/>
      <c r="J174" s="21"/>
      <c r="K174" s="21"/>
      <c r="L174" s="21"/>
      <c r="M174" s="21"/>
      <c r="N174" s="21"/>
      <c r="O174" s="21"/>
      <c r="P174" s="21"/>
      <c r="Q174" s="21"/>
      <c r="R174" s="21"/>
      <c r="S174" s="21"/>
      <c r="T174" s="21"/>
      <c r="U174" s="21"/>
    </row>
    <row r="175" spans="1:21">
      <c r="A175" s="21"/>
      <c r="B175" s="21"/>
      <c r="C175" s="21"/>
      <c r="D175" s="21"/>
      <c r="E175" s="21"/>
      <c r="F175" s="21"/>
      <c r="G175" s="21"/>
      <c r="H175" s="21"/>
      <c r="I175" s="21"/>
      <c r="J175" s="21"/>
      <c r="K175" s="21"/>
      <c r="L175" s="21"/>
      <c r="M175" s="21"/>
      <c r="N175" s="21"/>
      <c r="O175" s="21"/>
      <c r="P175" s="21"/>
      <c r="Q175" s="21"/>
      <c r="R175" s="21"/>
      <c r="S175" s="21"/>
      <c r="T175" s="21"/>
      <c r="U175" s="21"/>
    </row>
    <row r="176" spans="1:21">
      <c r="A176" s="21"/>
      <c r="B176" s="21"/>
      <c r="C176" s="21"/>
      <c r="D176" s="21"/>
      <c r="E176" s="21"/>
      <c r="F176" s="21"/>
      <c r="G176" s="21"/>
      <c r="H176" s="21"/>
      <c r="I176" s="21"/>
      <c r="J176" s="21"/>
      <c r="K176" s="21"/>
      <c r="L176" s="21"/>
      <c r="M176" s="21"/>
      <c r="N176" s="21"/>
      <c r="O176" s="21"/>
      <c r="P176" s="21"/>
      <c r="Q176" s="21"/>
      <c r="R176" s="21"/>
      <c r="S176" s="21"/>
      <c r="T176" s="21"/>
      <c r="U176" s="21"/>
    </row>
    <row r="177" spans="1:21">
      <c r="A177" s="21"/>
      <c r="B177" s="21"/>
      <c r="C177" s="21"/>
      <c r="D177" s="21"/>
      <c r="E177" s="21"/>
      <c r="F177" s="21"/>
      <c r="G177" s="21"/>
      <c r="H177" s="21"/>
      <c r="I177" s="21"/>
      <c r="J177" s="21"/>
      <c r="K177" s="21"/>
      <c r="L177" s="21"/>
      <c r="M177" s="21"/>
      <c r="N177" s="21"/>
      <c r="O177" s="21"/>
      <c r="P177" s="21"/>
      <c r="Q177" s="21"/>
      <c r="R177" s="21"/>
      <c r="S177" s="21"/>
      <c r="T177" s="21"/>
      <c r="U177" s="21"/>
    </row>
    <row r="178" spans="1:21">
      <c r="A178" s="21"/>
      <c r="B178" s="21"/>
      <c r="C178" s="21"/>
      <c r="D178" s="21"/>
      <c r="E178" s="21"/>
      <c r="F178" s="21"/>
      <c r="G178" s="21"/>
      <c r="H178" s="21"/>
      <c r="I178" s="21"/>
      <c r="J178" s="21"/>
      <c r="K178" s="21"/>
      <c r="L178" s="21"/>
      <c r="M178" s="21"/>
      <c r="N178" s="21"/>
      <c r="O178" s="21"/>
      <c r="P178" s="21"/>
      <c r="Q178" s="21"/>
      <c r="R178" s="21"/>
      <c r="S178" s="21"/>
      <c r="T178" s="21"/>
      <c r="U178" s="21"/>
    </row>
    <row r="179" spans="1:21">
      <c r="A179" s="21"/>
      <c r="B179" s="21"/>
      <c r="C179" s="21"/>
      <c r="D179" s="21"/>
      <c r="E179" s="21"/>
      <c r="F179" s="21"/>
      <c r="G179" s="21"/>
      <c r="H179" s="21"/>
      <c r="I179" s="21"/>
      <c r="J179" s="21"/>
      <c r="K179" s="21"/>
      <c r="L179" s="21"/>
      <c r="M179" s="21"/>
      <c r="N179" s="21"/>
      <c r="O179" s="21"/>
      <c r="P179" s="21"/>
      <c r="Q179" s="21"/>
      <c r="R179" s="21"/>
      <c r="S179" s="21"/>
      <c r="T179" s="21"/>
      <c r="U179" s="21"/>
    </row>
    <row r="180" spans="1:21">
      <c r="A180" s="21"/>
      <c r="B180" s="21"/>
      <c r="C180" s="21"/>
      <c r="D180" s="21"/>
      <c r="E180" s="21"/>
      <c r="F180" s="21"/>
      <c r="G180" s="21"/>
      <c r="H180" s="21"/>
      <c r="I180" s="21"/>
      <c r="J180" s="21"/>
      <c r="K180" s="21"/>
      <c r="L180" s="21"/>
      <c r="M180" s="21"/>
      <c r="N180" s="21"/>
      <c r="O180" s="21"/>
      <c r="P180" s="21"/>
      <c r="Q180" s="21"/>
      <c r="R180" s="21"/>
      <c r="S180" s="21"/>
      <c r="T180" s="21"/>
      <c r="U180" s="21"/>
    </row>
    <row r="181" spans="1:21">
      <c r="A181" s="21"/>
      <c r="B181" s="21"/>
      <c r="C181" s="21"/>
      <c r="D181" s="21"/>
      <c r="E181" s="21"/>
      <c r="F181" s="21"/>
      <c r="G181" s="21"/>
      <c r="H181" s="21"/>
      <c r="I181" s="21"/>
      <c r="J181" s="21"/>
      <c r="K181" s="21"/>
      <c r="L181" s="21"/>
      <c r="M181" s="21"/>
      <c r="N181" s="21"/>
      <c r="O181" s="21"/>
      <c r="P181" s="21"/>
      <c r="Q181" s="21"/>
      <c r="R181" s="21"/>
      <c r="S181" s="21"/>
      <c r="T181" s="21"/>
      <c r="U181" s="21"/>
    </row>
    <row r="182" spans="1:21">
      <c r="A182" s="21"/>
      <c r="B182" s="21"/>
      <c r="C182" s="21"/>
      <c r="D182" s="21"/>
      <c r="E182" s="21"/>
      <c r="F182" s="21"/>
      <c r="G182" s="21"/>
      <c r="H182" s="21"/>
      <c r="I182" s="21"/>
      <c r="J182" s="21"/>
      <c r="K182" s="21"/>
      <c r="L182" s="21"/>
      <c r="M182" s="21"/>
      <c r="N182" s="21"/>
      <c r="O182" s="21"/>
      <c r="P182" s="21"/>
      <c r="Q182" s="21"/>
      <c r="R182" s="21"/>
      <c r="S182" s="21"/>
      <c r="T182" s="21"/>
      <c r="U182" s="21"/>
    </row>
    <row r="183" spans="1:21">
      <c r="A183" s="21"/>
      <c r="B183" s="21"/>
      <c r="C183" s="21"/>
      <c r="D183" s="21"/>
      <c r="E183" s="21"/>
      <c r="F183" s="21"/>
      <c r="G183" s="21"/>
      <c r="H183" s="21"/>
      <c r="I183" s="21"/>
      <c r="J183" s="21"/>
      <c r="K183" s="21"/>
      <c r="L183" s="21"/>
      <c r="M183" s="21"/>
      <c r="N183" s="21"/>
      <c r="O183" s="21"/>
      <c r="P183" s="21"/>
      <c r="Q183" s="21"/>
      <c r="R183" s="21"/>
      <c r="S183" s="21"/>
      <c r="T183" s="21"/>
      <c r="U183" s="21"/>
    </row>
    <row r="184" spans="1:21">
      <c r="A184" s="21"/>
      <c r="B184" s="21"/>
      <c r="C184" s="21"/>
      <c r="D184" s="21"/>
      <c r="E184" s="21"/>
      <c r="F184" s="21"/>
      <c r="G184" s="21"/>
      <c r="H184" s="21"/>
      <c r="I184" s="21"/>
      <c r="J184" s="21"/>
      <c r="K184" s="21"/>
      <c r="L184" s="21"/>
      <c r="M184" s="21"/>
      <c r="N184" s="21"/>
      <c r="O184" s="21"/>
      <c r="P184" s="21"/>
      <c r="Q184" s="21"/>
      <c r="R184" s="21"/>
      <c r="S184" s="21"/>
      <c r="T184" s="21"/>
      <c r="U184" s="21"/>
    </row>
    <row r="185" spans="1:21">
      <c r="A185" s="21"/>
      <c r="B185" s="21"/>
      <c r="C185" s="21"/>
      <c r="D185" s="21"/>
      <c r="E185" s="21"/>
      <c r="F185" s="21"/>
      <c r="G185" s="21"/>
      <c r="H185" s="21"/>
      <c r="I185" s="21"/>
      <c r="J185" s="21"/>
      <c r="K185" s="21"/>
      <c r="L185" s="21"/>
      <c r="M185" s="21"/>
      <c r="N185" s="21"/>
      <c r="O185" s="21"/>
      <c r="P185" s="21"/>
      <c r="Q185" s="21"/>
      <c r="R185" s="21"/>
      <c r="S185" s="21"/>
      <c r="T185" s="21"/>
      <c r="U185" s="21"/>
    </row>
    <row r="186" spans="1:21">
      <c r="A186" s="21"/>
      <c r="B186" s="21"/>
      <c r="C186" s="21"/>
      <c r="D186" s="21"/>
      <c r="E186" s="21"/>
      <c r="F186" s="21"/>
      <c r="G186" s="21"/>
      <c r="H186" s="21"/>
      <c r="I186" s="21"/>
      <c r="J186" s="21"/>
      <c r="K186" s="21"/>
      <c r="L186" s="21"/>
      <c r="M186" s="21"/>
      <c r="N186" s="21"/>
      <c r="O186" s="21"/>
      <c r="P186" s="21"/>
      <c r="Q186" s="21"/>
      <c r="R186" s="21"/>
      <c r="S186" s="21"/>
      <c r="T186" s="21"/>
      <c r="U186" s="21"/>
    </row>
    <row r="187" spans="1:21">
      <c r="A187" s="21"/>
      <c r="B187" s="21"/>
      <c r="C187" s="21"/>
      <c r="D187" s="21"/>
      <c r="E187" s="21"/>
      <c r="F187" s="21"/>
      <c r="G187" s="21"/>
      <c r="H187" s="21"/>
      <c r="I187" s="21"/>
      <c r="J187" s="21"/>
      <c r="K187" s="21"/>
      <c r="L187" s="21"/>
      <c r="M187" s="21"/>
      <c r="N187" s="21"/>
      <c r="O187" s="21"/>
      <c r="P187" s="21"/>
      <c r="Q187" s="21"/>
      <c r="R187" s="21"/>
      <c r="S187" s="21"/>
      <c r="T187" s="21"/>
      <c r="U187" s="21"/>
    </row>
    <row r="188" spans="1:21">
      <c r="A188" s="21"/>
      <c r="B188" s="21"/>
      <c r="C188" s="21"/>
      <c r="D188" s="21"/>
      <c r="E188" s="21"/>
      <c r="F188" s="21"/>
      <c r="G188" s="21"/>
      <c r="H188" s="21"/>
      <c r="I188" s="21"/>
      <c r="J188" s="21"/>
      <c r="K188" s="21"/>
      <c r="L188" s="21"/>
      <c r="M188" s="21"/>
      <c r="N188" s="21"/>
      <c r="O188" s="21"/>
      <c r="P188" s="21"/>
      <c r="Q188" s="21"/>
      <c r="R188" s="21"/>
      <c r="S188" s="21"/>
      <c r="T188" s="21"/>
      <c r="U188" s="21"/>
    </row>
    <row r="189" spans="1:21">
      <c r="A189" s="21"/>
      <c r="B189" s="21"/>
      <c r="C189" s="21"/>
      <c r="D189" s="21"/>
      <c r="E189" s="21"/>
      <c r="F189" s="21"/>
      <c r="G189" s="21"/>
      <c r="H189" s="21"/>
      <c r="I189" s="21"/>
      <c r="J189" s="21"/>
      <c r="K189" s="21"/>
      <c r="L189" s="21"/>
      <c r="M189" s="21"/>
      <c r="N189" s="21"/>
      <c r="O189" s="21"/>
      <c r="P189" s="21"/>
      <c r="Q189" s="21"/>
      <c r="R189" s="21"/>
      <c r="S189" s="21"/>
      <c r="T189" s="21"/>
      <c r="U189" s="21"/>
    </row>
    <row r="190" spans="1:21">
      <c r="A190" s="21"/>
      <c r="B190" s="21"/>
      <c r="C190" s="21"/>
      <c r="D190" s="21"/>
      <c r="E190" s="21"/>
      <c r="F190" s="21"/>
      <c r="G190" s="21"/>
      <c r="H190" s="21"/>
      <c r="I190" s="21"/>
      <c r="J190" s="21"/>
      <c r="K190" s="21"/>
      <c r="L190" s="21"/>
      <c r="M190" s="21"/>
      <c r="N190" s="21"/>
      <c r="O190" s="21"/>
      <c r="P190" s="21"/>
      <c r="Q190" s="21"/>
      <c r="R190" s="21"/>
      <c r="S190" s="21"/>
      <c r="T190" s="21"/>
      <c r="U190" s="21"/>
    </row>
    <row r="191" spans="1:21">
      <c r="A191" s="21"/>
      <c r="B191" s="21"/>
      <c r="C191" s="21"/>
      <c r="D191" s="21"/>
      <c r="E191" s="21"/>
      <c r="F191" s="21"/>
      <c r="G191" s="21"/>
      <c r="H191" s="21"/>
      <c r="I191" s="21"/>
      <c r="J191" s="21"/>
      <c r="K191" s="21"/>
      <c r="L191" s="21"/>
      <c r="M191" s="21"/>
      <c r="N191" s="21"/>
      <c r="O191" s="21"/>
      <c r="P191" s="21"/>
      <c r="Q191" s="21"/>
      <c r="R191" s="21"/>
      <c r="S191" s="21"/>
      <c r="T191" s="21"/>
      <c r="U191" s="21"/>
    </row>
    <row r="192" spans="1:21">
      <c r="A192" s="21"/>
      <c r="B192" s="21"/>
      <c r="C192" s="21"/>
      <c r="D192" s="21"/>
      <c r="E192" s="21"/>
      <c r="F192" s="21"/>
      <c r="G192" s="21"/>
      <c r="H192" s="21"/>
      <c r="I192" s="21"/>
      <c r="J192" s="21"/>
      <c r="K192" s="21"/>
      <c r="L192" s="21"/>
      <c r="M192" s="21"/>
      <c r="N192" s="21"/>
      <c r="O192" s="21"/>
      <c r="P192" s="21"/>
      <c r="Q192" s="21"/>
      <c r="R192" s="21"/>
      <c r="S192" s="21"/>
      <c r="T192" s="21"/>
      <c r="U192" s="21"/>
    </row>
    <row r="193" spans="1:21">
      <c r="A193" s="21"/>
      <c r="B193" s="21"/>
      <c r="C193" s="21"/>
      <c r="D193" s="21"/>
      <c r="E193" s="21"/>
      <c r="F193" s="21"/>
      <c r="G193" s="21"/>
      <c r="H193" s="21"/>
      <c r="I193" s="21"/>
      <c r="J193" s="21"/>
      <c r="K193" s="21"/>
      <c r="L193" s="21"/>
      <c r="M193" s="21"/>
      <c r="N193" s="21"/>
      <c r="O193" s="21"/>
      <c r="P193" s="21"/>
      <c r="Q193" s="21"/>
      <c r="R193" s="21"/>
      <c r="S193" s="21"/>
      <c r="T193" s="21"/>
      <c r="U193" s="21"/>
    </row>
    <row r="194" spans="1:21">
      <c r="A194" s="21"/>
      <c r="B194" s="21"/>
      <c r="C194" s="21"/>
      <c r="D194" s="21"/>
      <c r="E194" s="21"/>
      <c r="F194" s="21"/>
      <c r="G194" s="21"/>
      <c r="H194" s="21"/>
      <c r="I194" s="21"/>
      <c r="J194" s="21"/>
      <c r="K194" s="21"/>
      <c r="L194" s="21"/>
      <c r="M194" s="21"/>
      <c r="N194" s="21"/>
      <c r="O194" s="21"/>
      <c r="P194" s="21"/>
      <c r="Q194" s="21"/>
      <c r="R194" s="21"/>
      <c r="S194" s="21"/>
      <c r="T194" s="21"/>
      <c r="U194" s="21"/>
    </row>
    <row r="195" spans="1:21">
      <c r="A195" s="21"/>
      <c r="B195" s="21"/>
      <c r="C195" s="21"/>
      <c r="D195" s="21"/>
      <c r="E195" s="21"/>
      <c r="F195" s="21"/>
      <c r="G195" s="21"/>
      <c r="H195" s="21"/>
      <c r="I195" s="21"/>
      <c r="J195" s="21"/>
      <c r="K195" s="21"/>
      <c r="L195" s="21"/>
      <c r="M195" s="21"/>
      <c r="N195" s="21"/>
      <c r="O195" s="21"/>
      <c r="P195" s="21"/>
      <c r="Q195" s="21"/>
      <c r="R195" s="21"/>
      <c r="S195" s="21"/>
      <c r="T195" s="21"/>
      <c r="U195" s="21"/>
    </row>
    <row r="196" spans="1:21">
      <c r="A196" s="21"/>
      <c r="B196" s="21"/>
      <c r="C196" s="21"/>
      <c r="D196" s="21"/>
      <c r="E196" s="21"/>
      <c r="F196" s="21"/>
      <c r="G196" s="21"/>
      <c r="H196" s="21"/>
      <c r="I196" s="21"/>
      <c r="J196" s="21"/>
      <c r="K196" s="21"/>
      <c r="L196" s="21"/>
      <c r="M196" s="21"/>
      <c r="N196" s="21"/>
      <c r="O196" s="21"/>
      <c r="P196" s="21"/>
      <c r="Q196" s="21"/>
      <c r="R196" s="21"/>
      <c r="S196" s="21"/>
      <c r="T196" s="21"/>
      <c r="U196" s="21"/>
    </row>
    <row r="197" spans="1:21">
      <c r="A197" s="21"/>
      <c r="B197" s="21"/>
      <c r="C197" s="21"/>
      <c r="D197" s="21"/>
      <c r="E197" s="21"/>
      <c r="F197" s="21"/>
      <c r="G197" s="21"/>
      <c r="H197" s="21"/>
      <c r="I197" s="21"/>
      <c r="J197" s="21"/>
      <c r="K197" s="21"/>
      <c r="L197" s="21"/>
      <c r="M197" s="21"/>
      <c r="N197" s="21"/>
      <c r="O197" s="21"/>
      <c r="P197" s="21"/>
      <c r="Q197" s="21"/>
      <c r="R197" s="21"/>
      <c r="S197" s="21"/>
      <c r="T197" s="21"/>
      <c r="U197" s="21"/>
    </row>
    <row r="198" spans="1:21">
      <c r="A198" s="21"/>
      <c r="B198" s="21"/>
      <c r="C198" s="21"/>
      <c r="D198" s="21"/>
      <c r="E198" s="21"/>
      <c r="F198" s="21"/>
      <c r="G198" s="21"/>
      <c r="H198" s="21"/>
      <c r="I198" s="21"/>
      <c r="J198" s="21"/>
      <c r="K198" s="21"/>
      <c r="L198" s="21"/>
      <c r="M198" s="21"/>
      <c r="N198" s="21"/>
      <c r="O198" s="21"/>
      <c r="P198" s="21"/>
      <c r="Q198" s="21"/>
      <c r="R198" s="21"/>
      <c r="S198" s="21"/>
      <c r="T198" s="21"/>
      <c r="U198" s="21"/>
    </row>
    <row r="199" spans="1:21">
      <c r="A199" s="21"/>
      <c r="B199" s="21"/>
      <c r="C199" s="21"/>
      <c r="D199" s="21"/>
      <c r="E199" s="21"/>
      <c r="F199" s="21"/>
      <c r="G199" s="21"/>
      <c r="H199" s="21"/>
      <c r="I199" s="21"/>
      <c r="J199" s="21"/>
      <c r="K199" s="21"/>
      <c r="L199" s="21"/>
      <c r="M199" s="21"/>
      <c r="N199" s="21"/>
      <c r="O199" s="21"/>
      <c r="P199" s="21"/>
      <c r="Q199" s="21"/>
      <c r="R199" s="21"/>
      <c r="S199" s="21"/>
      <c r="T199" s="21"/>
      <c r="U199" s="21"/>
    </row>
    <row r="200" spans="1:21">
      <c r="A200" s="21"/>
      <c r="B200" s="21"/>
      <c r="C200" s="21"/>
      <c r="D200" s="21"/>
      <c r="E200" s="21"/>
      <c r="F200" s="21"/>
      <c r="G200" s="21"/>
      <c r="H200" s="21"/>
      <c r="I200" s="21"/>
      <c r="J200" s="21"/>
      <c r="K200" s="21"/>
      <c r="L200" s="21"/>
      <c r="M200" s="21"/>
      <c r="N200" s="21"/>
      <c r="O200" s="21"/>
      <c r="P200" s="21"/>
      <c r="Q200" s="21"/>
      <c r="R200" s="21"/>
      <c r="S200" s="21"/>
      <c r="T200" s="21"/>
      <c r="U200" s="21"/>
    </row>
    <row r="201" spans="1:21">
      <c r="A201" s="21"/>
      <c r="B201" s="21"/>
      <c r="C201" s="21"/>
      <c r="D201" s="21"/>
      <c r="E201" s="21"/>
      <c r="F201" s="21"/>
      <c r="G201" s="21"/>
      <c r="H201" s="21"/>
      <c r="I201" s="21"/>
      <c r="J201" s="21"/>
      <c r="K201" s="21"/>
      <c r="L201" s="21"/>
      <c r="M201" s="21"/>
      <c r="N201" s="21"/>
      <c r="O201" s="21"/>
      <c r="P201" s="21"/>
      <c r="Q201" s="21"/>
      <c r="R201" s="21"/>
      <c r="S201" s="21"/>
      <c r="T201" s="21"/>
      <c r="U201" s="21"/>
    </row>
    <row r="202" spans="1:21">
      <c r="A202" s="21"/>
      <c r="B202" s="21"/>
      <c r="C202" s="21"/>
      <c r="D202" s="21"/>
      <c r="E202" s="21"/>
      <c r="F202" s="21"/>
      <c r="G202" s="21"/>
      <c r="H202" s="21"/>
      <c r="I202" s="21"/>
      <c r="J202" s="21"/>
      <c r="K202" s="21"/>
      <c r="L202" s="21"/>
      <c r="M202" s="21"/>
      <c r="N202" s="21"/>
      <c r="O202" s="21"/>
      <c r="P202" s="21"/>
      <c r="Q202" s="21"/>
      <c r="R202" s="21"/>
      <c r="S202" s="21"/>
      <c r="T202" s="21"/>
      <c r="U202" s="21"/>
    </row>
    <row r="203" spans="1:21">
      <c r="A203" s="21"/>
      <c r="B203" s="21"/>
      <c r="C203" s="21"/>
      <c r="D203" s="21"/>
      <c r="E203" s="21"/>
      <c r="F203" s="21"/>
      <c r="G203" s="21"/>
      <c r="H203" s="21"/>
      <c r="I203" s="21"/>
      <c r="J203" s="21"/>
      <c r="K203" s="21"/>
      <c r="L203" s="21"/>
      <c r="M203" s="21"/>
      <c r="N203" s="21"/>
      <c r="O203" s="21"/>
      <c r="P203" s="21"/>
      <c r="Q203" s="21"/>
      <c r="R203" s="21"/>
      <c r="S203" s="21"/>
      <c r="T203" s="21"/>
      <c r="U203" s="21"/>
    </row>
    <row r="204" spans="1:21">
      <c r="A204" s="21"/>
      <c r="B204" s="21"/>
      <c r="C204" s="21"/>
      <c r="D204" s="21"/>
      <c r="E204" s="21"/>
      <c r="F204" s="21"/>
      <c r="G204" s="21"/>
      <c r="H204" s="21"/>
      <c r="I204" s="21"/>
      <c r="J204" s="21"/>
      <c r="K204" s="21"/>
      <c r="L204" s="21"/>
      <c r="M204" s="21"/>
      <c r="N204" s="21"/>
      <c r="O204" s="21"/>
      <c r="P204" s="21"/>
      <c r="Q204" s="21"/>
      <c r="R204" s="21"/>
      <c r="S204" s="21"/>
      <c r="T204" s="21"/>
      <c r="U204" s="21"/>
    </row>
    <row r="205" spans="1:21">
      <c r="A205" s="21"/>
      <c r="B205" s="21"/>
      <c r="C205" s="21"/>
      <c r="D205" s="21"/>
      <c r="E205" s="21"/>
      <c r="F205" s="21"/>
      <c r="G205" s="21"/>
      <c r="H205" s="21"/>
      <c r="I205" s="21"/>
      <c r="J205" s="21"/>
      <c r="K205" s="21"/>
      <c r="L205" s="21"/>
      <c r="M205" s="21"/>
      <c r="N205" s="21"/>
      <c r="O205" s="21"/>
      <c r="P205" s="21"/>
      <c r="Q205" s="21"/>
      <c r="R205" s="21"/>
      <c r="S205" s="21"/>
      <c r="T205" s="21"/>
      <c r="U205" s="21"/>
    </row>
    <row r="206" spans="1:21">
      <c r="A206" s="21"/>
      <c r="B206" s="21"/>
      <c r="C206" s="21"/>
      <c r="D206" s="21"/>
      <c r="E206" s="21"/>
      <c r="F206" s="21"/>
      <c r="G206" s="21"/>
      <c r="H206" s="21"/>
      <c r="I206" s="21"/>
      <c r="J206" s="21"/>
      <c r="K206" s="21"/>
      <c r="L206" s="21"/>
      <c r="M206" s="21"/>
      <c r="N206" s="21"/>
      <c r="O206" s="21"/>
      <c r="P206" s="21"/>
      <c r="Q206" s="21"/>
      <c r="R206" s="21"/>
      <c r="S206" s="21"/>
      <c r="T206" s="21"/>
      <c r="U206" s="21"/>
    </row>
    <row r="207" spans="1:21">
      <c r="A207" s="21"/>
      <c r="B207" s="21"/>
      <c r="C207" s="21"/>
      <c r="D207" s="21"/>
      <c r="E207" s="21"/>
      <c r="F207" s="21"/>
      <c r="G207" s="21"/>
      <c r="H207" s="21"/>
      <c r="I207" s="21"/>
      <c r="J207" s="21"/>
      <c r="K207" s="21"/>
      <c r="L207" s="21"/>
      <c r="M207" s="21"/>
      <c r="N207" s="21"/>
      <c r="O207" s="21"/>
      <c r="P207" s="21"/>
      <c r="Q207" s="21"/>
      <c r="R207" s="21"/>
      <c r="S207" s="21"/>
      <c r="T207" s="21"/>
      <c r="U207" s="21"/>
    </row>
    <row r="208" spans="1:21">
      <c r="A208" s="21"/>
      <c r="B208" s="21"/>
      <c r="C208" s="21"/>
      <c r="D208" s="21"/>
      <c r="E208" s="21"/>
      <c r="F208" s="21"/>
      <c r="G208" s="21"/>
      <c r="H208" s="21"/>
      <c r="I208" s="21"/>
      <c r="J208" s="21"/>
      <c r="K208" s="21"/>
      <c r="L208" s="21"/>
      <c r="M208" s="21"/>
      <c r="N208" s="21"/>
      <c r="O208" s="21"/>
      <c r="P208" s="21"/>
      <c r="Q208" s="21"/>
      <c r="R208" s="21"/>
      <c r="S208" s="21"/>
      <c r="T208" s="21"/>
      <c r="U208" s="21"/>
    </row>
    <row r="209" spans="1:21">
      <c r="A209" s="21"/>
      <c r="B209" s="21"/>
      <c r="C209" s="21"/>
      <c r="D209" s="21"/>
      <c r="E209" s="21"/>
      <c r="F209" s="21"/>
      <c r="G209" s="21"/>
      <c r="H209" s="21"/>
      <c r="I209" s="21"/>
      <c r="J209" s="21"/>
      <c r="K209" s="21"/>
      <c r="L209" s="21"/>
      <c r="M209" s="21"/>
      <c r="N209" s="21"/>
      <c r="O209" s="21"/>
      <c r="P209" s="21"/>
      <c r="Q209" s="21"/>
      <c r="R209" s="21"/>
      <c r="S209" s="21"/>
      <c r="T209" s="21"/>
      <c r="U209" s="21"/>
    </row>
    <row r="210" spans="1:21">
      <c r="A210" s="21"/>
      <c r="B210" s="21"/>
      <c r="C210" s="21"/>
      <c r="D210" s="21"/>
      <c r="E210" s="21"/>
      <c r="F210" s="21"/>
      <c r="G210" s="21"/>
      <c r="H210" s="21"/>
      <c r="I210" s="21"/>
      <c r="J210" s="21"/>
      <c r="K210" s="21"/>
      <c r="L210" s="21"/>
      <c r="M210" s="21"/>
      <c r="N210" s="21"/>
      <c r="O210" s="21"/>
      <c r="P210" s="21"/>
      <c r="Q210" s="21"/>
      <c r="R210" s="21"/>
      <c r="S210" s="21"/>
      <c r="T210" s="21"/>
      <c r="U210" s="21"/>
    </row>
    <row r="211" spans="1:21">
      <c r="A211" s="21"/>
      <c r="B211" s="21"/>
      <c r="C211" s="21"/>
      <c r="D211" s="21"/>
      <c r="E211" s="21"/>
      <c r="F211" s="21"/>
      <c r="G211" s="21"/>
      <c r="H211" s="21"/>
      <c r="I211" s="21"/>
      <c r="J211" s="21"/>
      <c r="K211" s="21"/>
      <c r="L211" s="21"/>
      <c r="M211" s="21"/>
      <c r="N211" s="21"/>
      <c r="O211" s="21"/>
      <c r="P211" s="21"/>
      <c r="Q211" s="21"/>
      <c r="R211" s="21"/>
      <c r="S211" s="21"/>
      <c r="T211" s="21"/>
      <c r="U211" s="21"/>
    </row>
    <row r="212" spans="1:21">
      <c r="A212" s="21"/>
      <c r="B212" s="21"/>
      <c r="C212" s="21"/>
      <c r="D212" s="21"/>
      <c r="E212" s="21"/>
      <c r="F212" s="21"/>
      <c r="G212" s="21"/>
      <c r="H212" s="21"/>
      <c r="I212" s="21"/>
      <c r="J212" s="21"/>
      <c r="K212" s="21"/>
      <c r="L212" s="21"/>
      <c r="M212" s="21"/>
      <c r="N212" s="21"/>
      <c r="O212" s="21"/>
      <c r="P212" s="21"/>
      <c r="Q212" s="21"/>
      <c r="R212" s="21"/>
      <c r="S212" s="21"/>
      <c r="T212" s="21"/>
      <c r="U212" s="21"/>
    </row>
    <row r="213" spans="1:21">
      <c r="A213" s="21"/>
      <c r="B213" s="21"/>
      <c r="C213" s="21"/>
      <c r="D213" s="21"/>
      <c r="E213" s="21"/>
      <c r="F213" s="21"/>
      <c r="G213" s="21"/>
      <c r="H213" s="21"/>
      <c r="I213" s="21"/>
      <c r="J213" s="21"/>
      <c r="K213" s="21"/>
      <c r="L213" s="21"/>
      <c r="M213" s="21"/>
      <c r="N213" s="21"/>
      <c r="O213" s="21"/>
      <c r="P213" s="21"/>
      <c r="Q213" s="21"/>
      <c r="R213" s="21"/>
      <c r="S213" s="21"/>
      <c r="T213" s="21"/>
      <c r="U213" s="21"/>
    </row>
    <row r="214" spans="1:21">
      <c r="A214" s="21"/>
      <c r="B214" s="21"/>
      <c r="C214" s="21"/>
      <c r="D214" s="21"/>
      <c r="E214" s="21"/>
      <c r="F214" s="21"/>
      <c r="G214" s="21"/>
      <c r="H214" s="21"/>
      <c r="I214" s="21"/>
      <c r="J214" s="21"/>
      <c r="K214" s="21"/>
      <c r="L214" s="21"/>
      <c r="M214" s="21"/>
      <c r="N214" s="21"/>
      <c r="O214" s="21"/>
      <c r="P214" s="21"/>
      <c r="Q214" s="21"/>
      <c r="R214" s="21"/>
      <c r="S214" s="21"/>
      <c r="T214" s="21"/>
      <c r="U214" s="21"/>
    </row>
    <row r="215" spans="1:21">
      <c r="A215" s="21"/>
      <c r="B215" s="21"/>
      <c r="C215" s="21"/>
      <c r="D215" s="21"/>
      <c r="E215" s="21"/>
      <c r="F215" s="21"/>
      <c r="G215" s="21"/>
      <c r="H215" s="21"/>
      <c r="I215" s="21"/>
      <c r="J215" s="21"/>
      <c r="K215" s="21"/>
      <c r="L215" s="21"/>
      <c r="M215" s="21"/>
      <c r="N215" s="21"/>
      <c r="O215" s="21"/>
      <c r="P215" s="21"/>
      <c r="Q215" s="21"/>
      <c r="R215" s="21"/>
      <c r="S215" s="21"/>
      <c r="T215" s="21"/>
      <c r="U215" s="21"/>
    </row>
    <row r="216" spans="1:21">
      <c r="A216" s="21"/>
      <c r="B216" s="21"/>
      <c r="C216" s="21"/>
      <c r="D216" s="21"/>
      <c r="E216" s="21"/>
      <c r="F216" s="21"/>
      <c r="G216" s="21"/>
      <c r="H216" s="21"/>
      <c r="I216" s="21"/>
      <c r="J216" s="21"/>
      <c r="K216" s="21"/>
      <c r="L216" s="21"/>
      <c r="M216" s="21"/>
      <c r="N216" s="21"/>
      <c r="O216" s="21"/>
      <c r="P216" s="21"/>
      <c r="Q216" s="21"/>
      <c r="R216" s="21"/>
      <c r="S216" s="21"/>
      <c r="T216" s="21"/>
      <c r="U216" s="21"/>
    </row>
    <row r="217" spans="1:21">
      <c r="A217" s="21"/>
      <c r="B217" s="21"/>
      <c r="C217" s="21"/>
      <c r="D217" s="21"/>
      <c r="E217" s="21"/>
      <c r="F217" s="21"/>
      <c r="G217" s="21"/>
      <c r="H217" s="21"/>
      <c r="I217" s="21"/>
      <c r="J217" s="21"/>
      <c r="K217" s="21"/>
      <c r="L217" s="21"/>
      <c r="M217" s="21"/>
      <c r="N217" s="21"/>
      <c r="O217" s="21"/>
      <c r="P217" s="21"/>
      <c r="Q217" s="21"/>
      <c r="R217" s="21"/>
      <c r="S217" s="21"/>
      <c r="T217" s="21"/>
      <c r="U217" s="21"/>
    </row>
    <row r="218" spans="1:21">
      <c r="A218" s="21"/>
      <c r="B218" s="21"/>
      <c r="C218" s="21"/>
      <c r="D218" s="21"/>
      <c r="E218" s="21"/>
      <c r="F218" s="21"/>
      <c r="G218" s="21"/>
      <c r="H218" s="21"/>
      <c r="I218" s="21"/>
      <c r="J218" s="21"/>
      <c r="K218" s="21"/>
      <c r="L218" s="21"/>
      <c r="M218" s="21"/>
      <c r="N218" s="21"/>
      <c r="O218" s="21"/>
      <c r="P218" s="21"/>
      <c r="Q218" s="21"/>
      <c r="R218" s="21"/>
      <c r="S218" s="21"/>
      <c r="T218" s="21"/>
      <c r="U218" s="21"/>
    </row>
    <row r="219" spans="1:21">
      <c r="A219" s="21"/>
      <c r="B219" s="21"/>
      <c r="C219" s="21"/>
      <c r="D219" s="21"/>
      <c r="E219" s="21"/>
      <c r="F219" s="21"/>
      <c r="G219" s="21"/>
      <c r="H219" s="21"/>
      <c r="I219" s="21"/>
      <c r="J219" s="21"/>
      <c r="K219" s="21"/>
      <c r="L219" s="21"/>
      <c r="M219" s="21"/>
      <c r="N219" s="21"/>
      <c r="O219" s="21"/>
      <c r="P219" s="21"/>
      <c r="Q219" s="21"/>
      <c r="R219" s="21"/>
      <c r="S219" s="21"/>
      <c r="T219" s="21"/>
      <c r="U219" s="21"/>
    </row>
    <row r="220" spans="1:21">
      <c r="A220" s="21"/>
      <c r="B220" s="21"/>
      <c r="C220" s="21"/>
      <c r="D220" s="21"/>
      <c r="E220" s="21"/>
      <c r="F220" s="21"/>
      <c r="G220" s="21"/>
      <c r="H220" s="21"/>
      <c r="I220" s="21"/>
      <c r="J220" s="21"/>
      <c r="K220" s="21"/>
      <c r="L220" s="21"/>
      <c r="M220" s="21"/>
      <c r="N220" s="21"/>
      <c r="O220" s="21"/>
      <c r="P220" s="21"/>
      <c r="Q220" s="21"/>
      <c r="R220" s="21"/>
      <c r="S220" s="21"/>
      <c r="T220" s="21"/>
      <c r="U220" s="21"/>
    </row>
    <row r="221" spans="1:21">
      <c r="A221" s="21"/>
      <c r="B221" s="21"/>
      <c r="C221" s="21"/>
      <c r="D221" s="21"/>
      <c r="E221" s="21"/>
      <c r="F221" s="21"/>
      <c r="G221" s="21"/>
      <c r="H221" s="21"/>
      <c r="I221" s="21"/>
      <c r="J221" s="21"/>
      <c r="K221" s="21"/>
      <c r="L221" s="21"/>
      <c r="M221" s="21"/>
      <c r="N221" s="21"/>
      <c r="O221" s="21"/>
      <c r="P221" s="21"/>
      <c r="Q221" s="21"/>
      <c r="R221" s="21"/>
      <c r="S221" s="21"/>
      <c r="T221" s="21"/>
      <c r="U221" s="21"/>
    </row>
    <row r="222" spans="1:21">
      <c r="A222" s="21"/>
      <c r="B222" s="21"/>
      <c r="C222" s="21"/>
      <c r="D222" s="21"/>
      <c r="E222" s="21"/>
      <c r="F222" s="21"/>
      <c r="G222" s="21"/>
      <c r="H222" s="21"/>
      <c r="I222" s="21"/>
      <c r="J222" s="21"/>
      <c r="K222" s="21"/>
      <c r="L222" s="21"/>
      <c r="M222" s="21"/>
      <c r="N222" s="21"/>
      <c r="O222" s="21"/>
      <c r="P222" s="21"/>
      <c r="Q222" s="21"/>
      <c r="R222" s="21"/>
      <c r="S222" s="21"/>
      <c r="T222" s="21"/>
      <c r="U222" s="21"/>
    </row>
    <row r="223" spans="1:21">
      <c r="A223" s="21"/>
      <c r="B223" s="21"/>
      <c r="C223" s="21"/>
      <c r="D223" s="21"/>
      <c r="E223" s="21"/>
      <c r="F223" s="21"/>
      <c r="G223" s="21"/>
      <c r="H223" s="21"/>
      <c r="I223" s="21"/>
      <c r="J223" s="21"/>
      <c r="K223" s="21"/>
      <c r="L223" s="21"/>
      <c r="M223" s="21"/>
      <c r="N223" s="21"/>
      <c r="O223" s="21"/>
      <c r="P223" s="21"/>
      <c r="Q223" s="21"/>
      <c r="R223" s="21"/>
      <c r="S223" s="21"/>
      <c r="T223" s="21"/>
      <c r="U223" s="21"/>
    </row>
    <row r="224" spans="1:21">
      <c r="A224" s="21"/>
      <c r="B224" s="21"/>
      <c r="C224" s="21"/>
      <c r="D224" s="21"/>
      <c r="E224" s="21"/>
      <c r="F224" s="21"/>
      <c r="G224" s="21"/>
      <c r="H224" s="21"/>
      <c r="I224" s="21"/>
      <c r="J224" s="21"/>
      <c r="K224" s="21"/>
      <c r="L224" s="21"/>
      <c r="M224" s="21"/>
      <c r="N224" s="21"/>
      <c r="O224" s="21"/>
      <c r="P224" s="21"/>
      <c r="Q224" s="21"/>
      <c r="R224" s="21"/>
      <c r="S224" s="21"/>
      <c r="T224" s="21"/>
      <c r="U224" s="21"/>
    </row>
    <row r="225" spans="1:21">
      <c r="A225" s="21"/>
      <c r="B225" s="21"/>
      <c r="C225" s="21"/>
      <c r="D225" s="21"/>
      <c r="E225" s="21"/>
      <c r="F225" s="21"/>
      <c r="G225" s="21"/>
      <c r="H225" s="21"/>
      <c r="I225" s="21"/>
      <c r="J225" s="21"/>
      <c r="K225" s="21"/>
      <c r="L225" s="21"/>
      <c r="M225" s="21"/>
      <c r="N225" s="21"/>
      <c r="O225" s="21"/>
      <c r="P225" s="21"/>
      <c r="Q225" s="21"/>
      <c r="R225" s="21"/>
      <c r="S225" s="21"/>
      <c r="T225" s="21"/>
      <c r="U225" s="21"/>
    </row>
    <row r="226" spans="1:21">
      <c r="A226" s="21"/>
      <c r="B226" s="21"/>
      <c r="C226" s="21"/>
      <c r="D226" s="21"/>
      <c r="E226" s="21"/>
      <c r="F226" s="21"/>
      <c r="G226" s="21"/>
      <c r="H226" s="21"/>
      <c r="I226" s="21"/>
      <c r="J226" s="21"/>
      <c r="K226" s="21"/>
      <c r="L226" s="21"/>
      <c r="M226" s="21"/>
      <c r="N226" s="21"/>
      <c r="O226" s="21"/>
      <c r="P226" s="21"/>
      <c r="Q226" s="21"/>
      <c r="R226" s="21"/>
      <c r="S226" s="21"/>
      <c r="T226" s="21"/>
      <c r="U226" s="21"/>
    </row>
    <row r="227" spans="1:21">
      <c r="A227" s="21"/>
      <c r="B227" s="21"/>
      <c r="C227" s="21"/>
      <c r="D227" s="21"/>
      <c r="E227" s="21"/>
      <c r="F227" s="21"/>
      <c r="G227" s="21"/>
      <c r="H227" s="21"/>
      <c r="I227" s="21"/>
      <c r="J227" s="21"/>
      <c r="K227" s="21"/>
      <c r="L227" s="21"/>
      <c r="M227" s="21"/>
      <c r="N227" s="21"/>
      <c r="O227" s="21"/>
      <c r="P227" s="21"/>
      <c r="Q227" s="21"/>
      <c r="R227" s="21"/>
      <c r="S227" s="21"/>
      <c r="T227" s="21"/>
      <c r="U227" s="21"/>
    </row>
    <row r="228" spans="1:21">
      <c r="A228" s="21"/>
      <c r="B228" s="21"/>
      <c r="C228" s="21"/>
      <c r="D228" s="21"/>
      <c r="E228" s="21"/>
      <c r="F228" s="21"/>
      <c r="G228" s="21"/>
      <c r="H228" s="21"/>
      <c r="I228" s="21"/>
      <c r="J228" s="21"/>
      <c r="K228" s="21"/>
      <c r="L228" s="21"/>
      <c r="M228" s="21"/>
      <c r="N228" s="21"/>
      <c r="O228" s="21"/>
      <c r="P228" s="21"/>
      <c r="Q228" s="21"/>
      <c r="R228" s="21"/>
      <c r="S228" s="21"/>
      <c r="T228" s="21"/>
      <c r="U228" s="21"/>
    </row>
    <row r="229" spans="1:21">
      <c r="A229" s="21"/>
      <c r="B229" s="21"/>
      <c r="C229" s="21"/>
      <c r="D229" s="21"/>
      <c r="E229" s="21"/>
      <c r="F229" s="21"/>
      <c r="G229" s="21"/>
      <c r="H229" s="21"/>
      <c r="I229" s="21"/>
      <c r="J229" s="21"/>
      <c r="K229" s="21"/>
      <c r="L229" s="21"/>
      <c r="M229" s="21"/>
      <c r="N229" s="21"/>
      <c r="O229" s="21"/>
      <c r="P229" s="21"/>
      <c r="Q229" s="21"/>
      <c r="R229" s="21"/>
      <c r="S229" s="21"/>
      <c r="T229" s="21"/>
      <c r="U229" s="21"/>
    </row>
    <row r="230" spans="1:21">
      <c r="A230" s="21"/>
      <c r="B230" s="21"/>
      <c r="C230" s="21"/>
      <c r="D230" s="21"/>
      <c r="E230" s="21"/>
      <c r="F230" s="21"/>
      <c r="G230" s="21"/>
      <c r="H230" s="21"/>
      <c r="I230" s="21"/>
      <c r="J230" s="21"/>
      <c r="K230" s="21"/>
      <c r="L230" s="21"/>
      <c r="M230" s="21"/>
      <c r="N230" s="21"/>
      <c r="O230" s="21"/>
      <c r="P230" s="21"/>
      <c r="Q230" s="21"/>
      <c r="R230" s="21"/>
      <c r="S230" s="21"/>
      <c r="T230" s="21"/>
      <c r="U230" s="21"/>
    </row>
    <row r="231" spans="1:21">
      <c r="A231" s="21"/>
      <c r="B231" s="21"/>
      <c r="C231" s="21"/>
      <c r="D231" s="21"/>
      <c r="E231" s="21"/>
      <c r="F231" s="21"/>
      <c r="G231" s="21"/>
      <c r="H231" s="21"/>
      <c r="I231" s="21"/>
      <c r="J231" s="21"/>
      <c r="K231" s="21"/>
      <c r="L231" s="21"/>
      <c r="M231" s="21"/>
      <c r="N231" s="21"/>
      <c r="O231" s="21"/>
      <c r="P231" s="21"/>
      <c r="Q231" s="21"/>
      <c r="R231" s="21"/>
      <c r="S231" s="21"/>
      <c r="T231" s="21"/>
      <c r="U231" s="21"/>
    </row>
    <row r="232" spans="1:21">
      <c r="A232" s="21"/>
      <c r="B232" s="21"/>
      <c r="C232" s="21"/>
      <c r="D232" s="21"/>
      <c r="E232" s="21"/>
      <c r="F232" s="21"/>
      <c r="G232" s="21"/>
      <c r="H232" s="21"/>
      <c r="I232" s="21"/>
      <c r="J232" s="21"/>
      <c r="K232" s="21"/>
      <c r="L232" s="21"/>
      <c r="M232" s="21"/>
      <c r="N232" s="21"/>
      <c r="O232" s="21"/>
      <c r="P232" s="21"/>
      <c r="Q232" s="21"/>
      <c r="R232" s="21"/>
      <c r="S232" s="21"/>
      <c r="T232" s="21"/>
      <c r="U232" s="21"/>
    </row>
    <row r="233" spans="1:21">
      <c r="A233" s="21"/>
      <c r="B233" s="21"/>
      <c r="C233" s="21"/>
      <c r="D233" s="21"/>
      <c r="E233" s="21"/>
      <c r="F233" s="21"/>
      <c r="G233" s="21"/>
      <c r="H233" s="21"/>
      <c r="I233" s="21"/>
      <c r="J233" s="21"/>
      <c r="K233" s="21"/>
      <c r="L233" s="21"/>
      <c r="M233" s="21"/>
      <c r="N233" s="21"/>
      <c r="O233" s="21"/>
      <c r="P233" s="21"/>
      <c r="Q233" s="21"/>
      <c r="R233" s="21"/>
      <c r="S233" s="21"/>
      <c r="T233" s="21"/>
      <c r="U233" s="21"/>
    </row>
    <row r="234" spans="1:21">
      <c r="A234" s="21"/>
      <c r="B234" s="21"/>
      <c r="C234" s="21"/>
      <c r="D234" s="21"/>
      <c r="E234" s="21"/>
      <c r="F234" s="21"/>
      <c r="G234" s="21"/>
      <c r="H234" s="21"/>
      <c r="I234" s="21"/>
      <c r="J234" s="21"/>
      <c r="K234" s="21"/>
      <c r="L234" s="21"/>
      <c r="M234" s="21"/>
      <c r="N234" s="21"/>
      <c r="O234" s="21"/>
      <c r="P234" s="21"/>
      <c r="Q234" s="21"/>
      <c r="R234" s="21"/>
      <c r="S234" s="21"/>
      <c r="T234" s="21"/>
      <c r="U234" s="21"/>
    </row>
    <row r="235" spans="1:21">
      <c r="A235" s="21"/>
      <c r="B235" s="21"/>
      <c r="C235" s="21"/>
      <c r="D235" s="21"/>
      <c r="E235" s="21"/>
      <c r="F235" s="21"/>
      <c r="G235" s="21"/>
      <c r="H235" s="21"/>
      <c r="I235" s="21"/>
      <c r="J235" s="21"/>
      <c r="K235" s="21"/>
      <c r="L235" s="21"/>
      <c r="M235" s="21"/>
      <c r="N235" s="21"/>
      <c r="O235" s="21"/>
      <c r="P235" s="21"/>
      <c r="Q235" s="21"/>
      <c r="R235" s="21"/>
      <c r="S235" s="21"/>
      <c r="T235" s="21"/>
      <c r="U235" s="21"/>
    </row>
    <row r="236" spans="1:21">
      <c r="A236" s="21"/>
      <c r="B236" s="21"/>
      <c r="C236" s="21"/>
      <c r="D236" s="21"/>
      <c r="E236" s="21"/>
      <c r="F236" s="21"/>
      <c r="G236" s="21"/>
      <c r="H236" s="21"/>
      <c r="I236" s="21"/>
      <c r="J236" s="21"/>
      <c r="K236" s="21"/>
      <c r="L236" s="21"/>
      <c r="M236" s="21"/>
      <c r="N236" s="21"/>
      <c r="O236" s="21"/>
      <c r="P236" s="21"/>
      <c r="Q236" s="21"/>
      <c r="R236" s="21"/>
      <c r="S236" s="21"/>
      <c r="T236" s="21"/>
      <c r="U236" s="21"/>
    </row>
    <row r="237" spans="1:21">
      <c r="A237" s="21"/>
      <c r="B237" s="21"/>
      <c r="C237" s="21"/>
      <c r="D237" s="21"/>
      <c r="E237" s="21"/>
      <c r="F237" s="21"/>
      <c r="G237" s="21"/>
      <c r="H237" s="21"/>
      <c r="I237" s="21"/>
      <c r="J237" s="21"/>
      <c r="K237" s="21"/>
      <c r="L237" s="21"/>
      <c r="M237" s="21"/>
      <c r="N237" s="21"/>
      <c r="O237" s="21"/>
      <c r="P237" s="21"/>
      <c r="Q237" s="21"/>
      <c r="R237" s="21"/>
      <c r="S237" s="21"/>
      <c r="T237" s="21"/>
      <c r="U237" s="21"/>
    </row>
    <row r="238" spans="1:21">
      <c r="A238" s="21"/>
      <c r="B238" s="21"/>
      <c r="C238" s="21"/>
      <c r="D238" s="21"/>
      <c r="E238" s="21"/>
      <c r="F238" s="21"/>
      <c r="G238" s="21"/>
      <c r="H238" s="21"/>
      <c r="I238" s="21"/>
      <c r="J238" s="21"/>
      <c r="K238" s="21"/>
      <c r="L238" s="21"/>
      <c r="M238" s="21"/>
      <c r="N238" s="21"/>
      <c r="O238" s="21"/>
      <c r="P238" s="21"/>
      <c r="Q238" s="21"/>
      <c r="R238" s="21"/>
      <c r="S238" s="21"/>
      <c r="T238" s="21"/>
      <c r="U238" s="21"/>
    </row>
    <row r="239" spans="1:21">
      <c r="A239" s="21"/>
      <c r="B239" s="21"/>
      <c r="C239" s="21"/>
      <c r="D239" s="21"/>
      <c r="E239" s="21"/>
      <c r="F239" s="21"/>
      <c r="G239" s="21"/>
      <c r="H239" s="21"/>
      <c r="I239" s="21"/>
      <c r="J239" s="21"/>
      <c r="K239" s="21"/>
      <c r="L239" s="21"/>
      <c r="M239" s="21"/>
      <c r="N239" s="21"/>
      <c r="O239" s="21"/>
      <c r="P239" s="21"/>
      <c r="Q239" s="21"/>
      <c r="R239" s="21"/>
      <c r="S239" s="21"/>
      <c r="T239" s="21"/>
      <c r="U239" s="21"/>
    </row>
    <row r="240" spans="1:21">
      <c r="A240" s="21"/>
      <c r="B240" s="21"/>
      <c r="C240" s="21"/>
      <c r="D240" s="21"/>
      <c r="E240" s="21"/>
      <c r="F240" s="21"/>
      <c r="G240" s="21"/>
      <c r="H240" s="21"/>
      <c r="I240" s="21"/>
      <c r="J240" s="21"/>
      <c r="K240" s="21"/>
      <c r="L240" s="21"/>
      <c r="M240" s="21"/>
      <c r="N240" s="21"/>
      <c r="O240" s="21"/>
      <c r="P240" s="21"/>
      <c r="Q240" s="21"/>
      <c r="R240" s="21"/>
      <c r="S240" s="21"/>
      <c r="T240" s="21"/>
      <c r="U240" s="21"/>
    </row>
    <row r="241" spans="1:21">
      <c r="A241" s="21"/>
      <c r="B241" s="21"/>
      <c r="C241" s="21"/>
      <c r="D241" s="21"/>
      <c r="E241" s="21"/>
      <c r="F241" s="21"/>
      <c r="G241" s="21"/>
      <c r="H241" s="21"/>
      <c r="I241" s="21"/>
      <c r="J241" s="21"/>
      <c r="K241" s="21"/>
      <c r="L241" s="21"/>
      <c r="M241" s="21"/>
      <c r="N241" s="21"/>
      <c r="O241" s="21"/>
      <c r="P241" s="21"/>
      <c r="Q241" s="21"/>
      <c r="R241" s="21"/>
      <c r="S241" s="21"/>
      <c r="T241" s="21"/>
      <c r="U241" s="21"/>
    </row>
    <row r="242" spans="1:21">
      <c r="A242" s="21"/>
      <c r="B242" s="21"/>
      <c r="C242" s="21"/>
      <c r="D242" s="21"/>
      <c r="E242" s="21"/>
      <c r="F242" s="21"/>
      <c r="G242" s="21"/>
      <c r="H242" s="21"/>
      <c r="I242" s="21"/>
      <c r="J242" s="21"/>
      <c r="K242" s="21"/>
      <c r="L242" s="21"/>
      <c r="M242" s="21"/>
      <c r="N242" s="21"/>
      <c r="O242" s="21"/>
      <c r="P242" s="21"/>
      <c r="Q242" s="21"/>
      <c r="R242" s="21"/>
      <c r="S242" s="21"/>
      <c r="T242" s="21"/>
      <c r="U242" s="21"/>
    </row>
    <row r="243" spans="1:21">
      <c r="A243" s="21"/>
      <c r="B243" s="21"/>
      <c r="C243" s="21"/>
      <c r="D243" s="21"/>
      <c r="E243" s="21"/>
      <c r="F243" s="21"/>
      <c r="G243" s="21"/>
      <c r="H243" s="21"/>
      <c r="I243" s="21"/>
      <c r="J243" s="21"/>
      <c r="K243" s="21"/>
      <c r="L243" s="21"/>
      <c r="M243" s="21"/>
      <c r="N243" s="21"/>
      <c r="O243" s="21"/>
      <c r="P243" s="21"/>
      <c r="Q243" s="21"/>
      <c r="R243" s="21"/>
      <c r="S243" s="21"/>
      <c r="T243" s="21"/>
      <c r="U243" s="21"/>
    </row>
    <row r="244" spans="1:21">
      <c r="A244" s="21"/>
      <c r="B244" s="21"/>
      <c r="C244" s="21"/>
      <c r="D244" s="21"/>
      <c r="E244" s="21"/>
      <c r="F244" s="21"/>
      <c r="G244" s="21"/>
      <c r="H244" s="21"/>
      <c r="I244" s="21"/>
      <c r="J244" s="21"/>
      <c r="K244" s="21"/>
      <c r="L244" s="21"/>
      <c r="M244" s="21"/>
      <c r="N244" s="21"/>
      <c r="O244" s="21"/>
      <c r="P244" s="21"/>
      <c r="Q244" s="21"/>
      <c r="R244" s="21"/>
      <c r="S244" s="21"/>
      <c r="T244" s="21"/>
      <c r="U244" s="21"/>
    </row>
    <row r="245" spans="1:21">
      <c r="A245" s="21"/>
      <c r="B245" s="21"/>
      <c r="C245" s="21"/>
      <c r="D245" s="21"/>
      <c r="E245" s="21"/>
      <c r="F245" s="21"/>
      <c r="G245" s="21"/>
      <c r="H245" s="21"/>
      <c r="I245" s="21"/>
      <c r="J245" s="21"/>
      <c r="K245" s="21"/>
      <c r="L245" s="21"/>
      <c r="M245" s="21"/>
      <c r="N245" s="21"/>
      <c r="O245" s="21"/>
      <c r="P245" s="21"/>
      <c r="Q245" s="21"/>
      <c r="R245" s="21"/>
      <c r="S245" s="21"/>
      <c r="T245" s="21"/>
      <c r="U245" s="21"/>
    </row>
    <row r="246" spans="1:21">
      <c r="A246" s="21"/>
      <c r="B246" s="21"/>
      <c r="C246" s="21"/>
      <c r="D246" s="21"/>
      <c r="E246" s="21"/>
      <c r="F246" s="21"/>
      <c r="G246" s="21"/>
      <c r="H246" s="21"/>
      <c r="I246" s="21"/>
      <c r="J246" s="21"/>
      <c r="K246" s="21"/>
      <c r="L246" s="21"/>
      <c r="M246" s="21"/>
      <c r="N246" s="21"/>
      <c r="O246" s="21"/>
      <c r="P246" s="21"/>
      <c r="Q246" s="21"/>
      <c r="R246" s="21"/>
      <c r="S246" s="21"/>
      <c r="T246" s="21"/>
      <c r="U246" s="21"/>
    </row>
    <row r="247" spans="1:21">
      <c r="A247" s="21"/>
      <c r="B247" s="21"/>
      <c r="C247" s="21"/>
      <c r="D247" s="21"/>
      <c r="E247" s="21"/>
      <c r="F247" s="21"/>
      <c r="G247" s="21"/>
      <c r="H247" s="21"/>
      <c r="I247" s="21"/>
      <c r="J247" s="21"/>
      <c r="K247" s="21"/>
      <c r="L247" s="21"/>
      <c r="M247" s="21"/>
      <c r="N247" s="21"/>
      <c r="O247" s="21"/>
      <c r="P247" s="21"/>
      <c r="Q247" s="21"/>
      <c r="R247" s="21"/>
      <c r="S247" s="21"/>
      <c r="T247" s="21"/>
      <c r="U247" s="21"/>
    </row>
    <row r="248" spans="1:21">
      <c r="A248" s="21"/>
      <c r="B248" s="21"/>
      <c r="C248" s="21"/>
      <c r="D248" s="21"/>
      <c r="E248" s="21"/>
      <c r="F248" s="21"/>
      <c r="G248" s="21"/>
      <c r="H248" s="21"/>
      <c r="I248" s="21"/>
      <c r="J248" s="21"/>
      <c r="K248" s="21"/>
      <c r="L248" s="21"/>
      <c r="M248" s="21"/>
      <c r="N248" s="21"/>
      <c r="O248" s="21"/>
      <c r="P248" s="21"/>
      <c r="Q248" s="21"/>
      <c r="R248" s="21"/>
      <c r="S248" s="21"/>
      <c r="T248" s="21"/>
      <c r="U248" s="21"/>
    </row>
    <row r="249" spans="1:21">
      <c r="A249" s="21"/>
      <c r="B249" s="21"/>
      <c r="C249" s="21"/>
      <c r="D249" s="21"/>
      <c r="E249" s="21"/>
      <c r="F249" s="21"/>
      <c r="G249" s="21"/>
      <c r="H249" s="21"/>
      <c r="I249" s="21"/>
      <c r="J249" s="21"/>
      <c r="K249" s="21"/>
      <c r="L249" s="21"/>
      <c r="M249" s="21"/>
      <c r="N249" s="21"/>
      <c r="O249" s="21"/>
      <c r="P249" s="21"/>
      <c r="Q249" s="21"/>
      <c r="R249" s="21"/>
      <c r="S249" s="21"/>
      <c r="T249" s="21"/>
      <c r="U249" s="21"/>
    </row>
    <row r="250" spans="1:21">
      <c r="A250" s="21"/>
      <c r="B250" s="21"/>
      <c r="C250" s="21"/>
      <c r="D250" s="21"/>
      <c r="E250" s="21"/>
      <c r="F250" s="21"/>
      <c r="G250" s="21"/>
      <c r="H250" s="21"/>
      <c r="I250" s="21"/>
      <c r="J250" s="21"/>
      <c r="K250" s="21"/>
      <c r="L250" s="21"/>
      <c r="M250" s="21"/>
      <c r="N250" s="21"/>
      <c r="O250" s="21"/>
      <c r="P250" s="21"/>
      <c r="Q250" s="21"/>
      <c r="R250" s="21"/>
      <c r="S250" s="21"/>
      <c r="T250" s="21"/>
      <c r="U250" s="21"/>
    </row>
    <row r="251" spans="1:21">
      <c r="A251" s="21"/>
      <c r="B251" s="21"/>
      <c r="C251" s="21"/>
      <c r="D251" s="21"/>
      <c r="E251" s="21"/>
      <c r="F251" s="21"/>
      <c r="G251" s="21"/>
      <c r="H251" s="21"/>
      <c r="I251" s="21"/>
      <c r="J251" s="21"/>
      <c r="K251" s="21"/>
      <c r="L251" s="21"/>
      <c r="M251" s="21"/>
      <c r="N251" s="21"/>
      <c r="O251" s="21"/>
      <c r="P251" s="21"/>
      <c r="Q251" s="21"/>
      <c r="R251" s="21"/>
      <c r="S251" s="21"/>
      <c r="T251" s="21"/>
      <c r="U251" s="21"/>
    </row>
    <row r="252" spans="1:21">
      <c r="A252" s="21"/>
      <c r="B252" s="21"/>
      <c r="C252" s="21"/>
      <c r="D252" s="21"/>
      <c r="E252" s="21"/>
      <c r="F252" s="21"/>
      <c r="G252" s="21"/>
      <c r="H252" s="21"/>
      <c r="I252" s="21"/>
      <c r="J252" s="21"/>
      <c r="K252" s="21"/>
      <c r="L252" s="21"/>
      <c r="M252" s="21"/>
      <c r="N252" s="21"/>
      <c r="O252" s="21"/>
      <c r="P252" s="21"/>
      <c r="Q252" s="21"/>
      <c r="R252" s="21"/>
      <c r="S252" s="21"/>
      <c r="T252" s="21"/>
      <c r="U252" s="21"/>
    </row>
    <row r="253" spans="1:21">
      <c r="A253" s="21"/>
      <c r="B253" s="21"/>
      <c r="C253" s="21"/>
      <c r="D253" s="21"/>
      <c r="E253" s="21"/>
      <c r="F253" s="21"/>
      <c r="G253" s="21"/>
      <c r="H253" s="21"/>
      <c r="I253" s="21"/>
      <c r="J253" s="21"/>
      <c r="K253" s="21"/>
      <c r="L253" s="21"/>
      <c r="M253" s="21"/>
      <c r="N253" s="21"/>
      <c r="O253" s="21"/>
      <c r="P253" s="21"/>
      <c r="Q253" s="21"/>
      <c r="R253" s="21"/>
      <c r="S253" s="21"/>
      <c r="T253" s="21"/>
      <c r="U253" s="21"/>
    </row>
    <row r="254" spans="1:21">
      <c r="A254" s="21"/>
      <c r="B254" s="21"/>
      <c r="C254" s="21"/>
      <c r="D254" s="21"/>
      <c r="E254" s="21"/>
      <c r="F254" s="21"/>
      <c r="G254" s="21"/>
      <c r="H254" s="21"/>
      <c r="I254" s="21"/>
      <c r="J254" s="21"/>
      <c r="K254" s="21"/>
      <c r="L254" s="21"/>
      <c r="M254" s="21"/>
      <c r="N254" s="21"/>
      <c r="O254" s="21"/>
      <c r="P254" s="21"/>
      <c r="Q254" s="21"/>
      <c r="R254" s="21"/>
      <c r="S254" s="21"/>
      <c r="T254" s="21"/>
      <c r="U254" s="21"/>
    </row>
    <row r="255" spans="1:21">
      <c r="A255" s="21"/>
      <c r="B255" s="21"/>
      <c r="C255" s="21"/>
      <c r="D255" s="21"/>
      <c r="E255" s="21"/>
      <c r="F255" s="21"/>
      <c r="G255" s="21"/>
      <c r="H255" s="21"/>
      <c r="I255" s="21"/>
      <c r="J255" s="21"/>
      <c r="K255" s="21"/>
      <c r="L255" s="21"/>
      <c r="M255" s="21"/>
      <c r="N255" s="21"/>
      <c r="O255" s="21"/>
      <c r="P255" s="21"/>
      <c r="Q255" s="21"/>
      <c r="R255" s="21"/>
      <c r="S255" s="21"/>
      <c r="T255" s="21"/>
      <c r="U255" s="21"/>
    </row>
    <row r="256" spans="1:21">
      <c r="A256" s="21"/>
      <c r="B256" s="21"/>
      <c r="C256" s="21"/>
      <c r="D256" s="21"/>
      <c r="E256" s="21"/>
      <c r="F256" s="21"/>
      <c r="G256" s="21"/>
      <c r="H256" s="21"/>
      <c r="I256" s="21"/>
      <c r="J256" s="21"/>
      <c r="K256" s="21"/>
      <c r="L256" s="21"/>
      <c r="M256" s="21"/>
      <c r="N256" s="21"/>
      <c r="O256" s="21"/>
      <c r="P256" s="21"/>
      <c r="Q256" s="21"/>
      <c r="R256" s="21"/>
      <c r="S256" s="21"/>
      <c r="T256" s="21"/>
      <c r="U256" s="21"/>
    </row>
    <row r="257" spans="1:21">
      <c r="A257" s="21"/>
      <c r="B257" s="21"/>
      <c r="C257" s="21"/>
      <c r="D257" s="21"/>
      <c r="E257" s="21"/>
      <c r="F257" s="21"/>
      <c r="G257" s="21"/>
      <c r="H257" s="21"/>
      <c r="I257" s="21"/>
      <c r="J257" s="21"/>
      <c r="K257" s="21"/>
      <c r="L257" s="21"/>
      <c r="M257" s="21"/>
      <c r="N257" s="21"/>
      <c r="O257" s="21"/>
      <c r="P257" s="21"/>
      <c r="Q257" s="21"/>
      <c r="R257" s="21"/>
      <c r="S257" s="21"/>
      <c r="T257" s="21"/>
      <c r="U257" s="21"/>
    </row>
    <row r="258" spans="1:21">
      <c r="A258" s="21"/>
      <c r="B258" s="21"/>
      <c r="C258" s="21"/>
      <c r="D258" s="21"/>
      <c r="E258" s="21"/>
      <c r="F258" s="21"/>
      <c r="G258" s="21"/>
      <c r="H258" s="21"/>
      <c r="I258" s="21"/>
      <c r="J258" s="21"/>
      <c r="K258" s="21"/>
      <c r="L258" s="21"/>
      <c r="M258" s="21"/>
      <c r="N258" s="21"/>
      <c r="O258" s="21"/>
      <c r="P258" s="21"/>
      <c r="Q258" s="21"/>
      <c r="R258" s="21"/>
      <c r="S258" s="21"/>
      <c r="T258" s="21"/>
      <c r="U258" s="21"/>
    </row>
    <row r="259" spans="1:21">
      <c r="A259" s="21"/>
      <c r="B259" s="21"/>
      <c r="C259" s="21"/>
      <c r="D259" s="21"/>
      <c r="E259" s="21"/>
      <c r="F259" s="21"/>
      <c r="G259" s="21"/>
      <c r="H259" s="21"/>
      <c r="I259" s="21"/>
      <c r="J259" s="21"/>
      <c r="K259" s="21"/>
      <c r="L259" s="21"/>
      <c r="M259" s="21"/>
      <c r="N259" s="21"/>
      <c r="O259" s="21"/>
      <c r="P259" s="21"/>
      <c r="Q259" s="21"/>
      <c r="R259" s="21"/>
      <c r="S259" s="21"/>
      <c r="T259" s="21"/>
      <c r="U259" s="21"/>
    </row>
    <row r="260" spans="1:21">
      <c r="A260" s="21"/>
      <c r="B260" s="21"/>
      <c r="C260" s="21"/>
      <c r="D260" s="21"/>
      <c r="E260" s="21"/>
      <c r="F260" s="21"/>
      <c r="G260" s="21"/>
      <c r="H260" s="21"/>
      <c r="I260" s="21"/>
      <c r="J260" s="21"/>
      <c r="K260" s="21"/>
      <c r="L260" s="21"/>
      <c r="M260" s="21"/>
      <c r="N260" s="21"/>
      <c r="O260" s="21"/>
      <c r="P260" s="21"/>
      <c r="Q260" s="21"/>
      <c r="R260" s="21"/>
      <c r="S260" s="21"/>
      <c r="T260" s="21"/>
      <c r="U260" s="21"/>
    </row>
    <row r="261" spans="1:21">
      <c r="A261" s="21"/>
      <c r="B261" s="21"/>
      <c r="C261" s="21"/>
      <c r="D261" s="21"/>
      <c r="E261" s="21"/>
      <c r="F261" s="21"/>
      <c r="G261" s="21"/>
      <c r="H261" s="21"/>
      <c r="I261" s="21"/>
      <c r="J261" s="21"/>
      <c r="K261" s="21"/>
      <c r="L261" s="21"/>
      <c r="M261" s="21"/>
      <c r="N261" s="21"/>
      <c r="O261" s="21"/>
      <c r="P261" s="21"/>
      <c r="Q261" s="21"/>
      <c r="R261" s="21"/>
      <c r="S261" s="21"/>
      <c r="T261" s="21"/>
      <c r="U261" s="21"/>
    </row>
    <row r="262" spans="1:21">
      <c r="A262" s="21"/>
      <c r="B262" s="21"/>
      <c r="C262" s="21"/>
      <c r="D262" s="21"/>
      <c r="E262" s="21"/>
      <c r="F262" s="21"/>
      <c r="G262" s="21"/>
      <c r="H262" s="21"/>
      <c r="I262" s="21"/>
      <c r="J262" s="21"/>
      <c r="K262" s="21"/>
      <c r="L262" s="21"/>
      <c r="M262" s="21"/>
      <c r="N262" s="21"/>
      <c r="O262" s="21"/>
      <c r="P262" s="21"/>
      <c r="Q262" s="21"/>
      <c r="R262" s="21"/>
      <c r="S262" s="21"/>
      <c r="T262" s="21"/>
      <c r="U262" s="21"/>
    </row>
    <row r="263" spans="1:21">
      <c r="A263" s="21"/>
      <c r="B263" s="21"/>
      <c r="C263" s="21"/>
      <c r="D263" s="21"/>
      <c r="E263" s="21"/>
      <c r="F263" s="21"/>
      <c r="G263" s="21"/>
      <c r="H263" s="21"/>
      <c r="I263" s="21"/>
      <c r="J263" s="21"/>
      <c r="K263" s="21"/>
      <c r="L263" s="21"/>
      <c r="M263" s="21"/>
      <c r="N263" s="21"/>
      <c r="O263" s="21"/>
      <c r="P263" s="21"/>
      <c r="Q263" s="21"/>
      <c r="R263" s="21"/>
      <c r="S263" s="21"/>
      <c r="T263" s="21"/>
      <c r="U263" s="21"/>
    </row>
    <row r="264" spans="1:21">
      <c r="A264" s="21"/>
      <c r="B264" s="21"/>
      <c r="C264" s="21"/>
      <c r="D264" s="21"/>
      <c r="E264" s="21"/>
      <c r="F264" s="21"/>
      <c r="G264" s="21"/>
      <c r="H264" s="21"/>
      <c r="I264" s="21"/>
      <c r="J264" s="21"/>
      <c r="K264" s="21"/>
      <c r="L264" s="21"/>
      <c r="M264" s="21"/>
      <c r="N264" s="21"/>
      <c r="O264" s="21"/>
      <c r="P264" s="21"/>
      <c r="Q264" s="21"/>
      <c r="R264" s="21"/>
      <c r="S264" s="21"/>
      <c r="T264" s="21"/>
      <c r="U264" s="21"/>
    </row>
    <row r="265" spans="1:21">
      <c r="A265" s="21"/>
      <c r="B265" s="21"/>
      <c r="C265" s="21"/>
      <c r="D265" s="21"/>
      <c r="E265" s="21"/>
      <c r="F265" s="21"/>
      <c r="G265" s="21"/>
      <c r="H265" s="21"/>
      <c r="I265" s="21"/>
      <c r="J265" s="21"/>
      <c r="K265" s="21"/>
      <c r="L265" s="21"/>
      <c r="M265" s="21"/>
      <c r="N265" s="21"/>
      <c r="O265" s="21"/>
      <c r="P265" s="21"/>
      <c r="Q265" s="21"/>
      <c r="R265" s="21"/>
      <c r="S265" s="21"/>
      <c r="T265" s="21"/>
      <c r="U265" s="21"/>
    </row>
    <row r="266" spans="1:21">
      <c r="A266" s="21"/>
      <c r="B266" s="21"/>
      <c r="C266" s="21"/>
      <c r="D266" s="21"/>
      <c r="E266" s="21"/>
      <c r="F266" s="21"/>
      <c r="G266" s="21"/>
      <c r="H266" s="21"/>
      <c r="I266" s="21"/>
      <c r="J266" s="21"/>
      <c r="K266" s="21"/>
      <c r="L266" s="21"/>
      <c r="M266" s="21"/>
      <c r="N266" s="21"/>
      <c r="O266" s="21"/>
      <c r="P266" s="21"/>
      <c r="Q266" s="21"/>
      <c r="R266" s="21"/>
      <c r="S266" s="21"/>
      <c r="T266" s="21"/>
      <c r="U266" s="21"/>
    </row>
    <row r="267" spans="1:21">
      <c r="A267" s="21"/>
      <c r="B267" s="21"/>
      <c r="C267" s="21"/>
      <c r="D267" s="21"/>
      <c r="E267" s="21"/>
      <c r="F267" s="21"/>
      <c r="G267" s="21"/>
      <c r="H267" s="21"/>
      <c r="I267" s="21"/>
      <c r="J267" s="21"/>
      <c r="K267" s="21"/>
      <c r="L267" s="21"/>
      <c r="M267" s="21"/>
      <c r="N267" s="21"/>
      <c r="O267" s="21"/>
      <c r="P267" s="21"/>
      <c r="Q267" s="21"/>
      <c r="R267" s="21"/>
      <c r="S267" s="21"/>
      <c r="T267" s="21"/>
      <c r="U267" s="21"/>
    </row>
    <row r="268" spans="1:21">
      <c r="A268" s="21"/>
      <c r="B268" s="21"/>
      <c r="C268" s="21"/>
      <c r="D268" s="21"/>
      <c r="E268" s="21"/>
      <c r="F268" s="21"/>
      <c r="G268" s="21"/>
      <c r="H268" s="21"/>
      <c r="I268" s="21"/>
      <c r="J268" s="21"/>
      <c r="K268" s="21"/>
      <c r="L268" s="21"/>
      <c r="M268" s="21"/>
      <c r="N268" s="21"/>
      <c r="O268" s="21"/>
      <c r="P268" s="21"/>
      <c r="Q268" s="21"/>
      <c r="R268" s="21"/>
      <c r="S268" s="21"/>
      <c r="T268" s="21"/>
      <c r="U268" s="21"/>
    </row>
    <row r="269" spans="1:21">
      <c r="A269" s="21"/>
      <c r="B269" s="21"/>
      <c r="C269" s="21"/>
      <c r="D269" s="21"/>
      <c r="E269" s="21"/>
      <c r="F269" s="21"/>
      <c r="G269" s="21"/>
      <c r="H269" s="21"/>
      <c r="I269" s="21"/>
      <c r="J269" s="21"/>
      <c r="K269" s="21"/>
      <c r="L269" s="21"/>
      <c r="M269" s="21"/>
      <c r="N269" s="21"/>
      <c r="O269" s="21"/>
      <c r="P269" s="21"/>
      <c r="Q269" s="21"/>
      <c r="R269" s="21"/>
      <c r="S269" s="21"/>
      <c r="T269" s="21"/>
      <c r="U269" s="21"/>
    </row>
    <row r="270" spans="1:21">
      <c r="A270" s="21"/>
      <c r="B270" s="21"/>
      <c r="C270" s="21"/>
      <c r="D270" s="21"/>
      <c r="E270" s="21"/>
      <c r="F270" s="21"/>
      <c r="G270" s="21"/>
      <c r="H270" s="21"/>
      <c r="I270" s="21"/>
      <c r="J270" s="21"/>
      <c r="K270" s="21"/>
      <c r="L270" s="21"/>
      <c r="M270" s="21"/>
      <c r="N270" s="21"/>
      <c r="O270" s="21"/>
      <c r="P270" s="21"/>
      <c r="Q270" s="21"/>
      <c r="R270" s="21"/>
      <c r="S270" s="21"/>
      <c r="T270" s="21"/>
      <c r="U270" s="21"/>
    </row>
    <row r="271" spans="1:21">
      <c r="A271" s="21"/>
      <c r="B271" s="21"/>
      <c r="C271" s="21"/>
      <c r="D271" s="21"/>
      <c r="E271" s="21"/>
      <c r="F271" s="21"/>
      <c r="G271" s="21"/>
      <c r="H271" s="21"/>
      <c r="I271" s="21"/>
      <c r="J271" s="21"/>
      <c r="K271" s="21"/>
      <c r="L271" s="21"/>
      <c r="M271" s="21"/>
      <c r="N271" s="21"/>
      <c r="O271" s="21"/>
      <c r="P271" s="21"/>
      <c r="Q271" s="21"/>
      <c r="R271" s="21"/>
      <c r="S271" s="21"/>
      <c r="T271" s="21"/>
      <c r="U271" s="21"/>
    </row>
    <row r="272" spans="1:21">
      <c r="A272" s="21"/>
      <c r="B272" s="21"/>
      <c r="C272" s="21"/>
      <c r="D272" s="21"/>
      <c r="E272" s="21"/>
      <c r="F272" s="21"/>
      <c r="G272" s="21"/>
      <c r="H272" s="21"/>
      <c r="I272" s="21"/>
      <c r="J272" s="21"/>
      <c r="K272" s="21"/>
      <c r="L272" s="21"/>
      <c r="M272" s="21"/>
      <c r="N272" s="21"/>
      <c r="O272" s="21"/>
      <c r="P272" s="21"/>
      <c r="Q272" s="21"/>
      <c r="R272" s="21"/>
      <c r="S272" s="21"/>
      <c r="T272" s="21"/>
      <c r="U272" s="21"/>
    </row>
    <row r="273" spans="1:21">
      <c r="A273" s="21"/>
      <c r="B273" s="21"/>
      <c r="C273" s="21"/>
      <c r="D273" s="21"/>
      <c r="E273" s="21"/>
      <c r="F273" s="21"/>
      <c r="G273" s="21"/>
      <c r="H273" s="21"/>
      <c r="I273" s="21"/>
      <c r="J273" s="21"/>
      <c r="K273" s="21"/>
      <c r="L273" s="21"/>
      <c r="M273" s="21"/>
      <c r="N273" s="21"/>
      <c r="O273" s="21"/>
      <c r="P273" s="21"/>
      <c r="Q273" s="21"/>
      <c r="R273" s="21"/>
      <c r="S273" s="21"/>
      <c r="T273" s="21"/>
      <c r="U273" s="21"/>
    </row>
    <row r="274" spans="1:21">
      <c r="A274" s="21"/>
      <c r="B274" s="21"/>
      <c r="C274" s="21"/>
      <c r="D274" s="21"/>
      <c r="E274" s="21"/>
      <c r="F274" s="21"/>
      <c r="G274" s="21"/>
      <c r="H274" s="21"/>
      <c r="I274" s="21"/>
      <c r="J274" s="21"/>
      <c r="K274" s="21"/>
      <c r="L274" s="21"/>
      <c r="M274" s="21"/>
      <c r="N274" s="21"/>
      <c r="O274" s="21"/>
      <c r="P274" s="21"/>
      <c r="Q274" s="21"/>
      <c r="R274" s="21"/>
      <c r="S274" s="21"/>
      <c r="T274" s="21"/>
      <c r="U274" s="21"/>
    </row>
    <row r="275" spans="1:21">
      <c r="A275" s="21"/>
      <c r="B275" s="21"/>
      <c r="C275" s="21"/>
      <c r="D275" s="21"/>
      <c r="E275" s="21"/>
      <c r="F275" s="21"/>
      <c r="G275" s="21"/>
      <c r="H275" s="21"/>
      <c r="I275" s="21"/>
      <c r="J275" s="21"/>
      <c r="K275" s="21"/>
      <c r="L275" s="21"/>
      <c r="M275" s="21"/>
      <c r="N275" s="21"/>
      <c r="O275" s="21"/>
      <c r="P275" s="21"/>
      <c r="Q275" s="21"/>
      <c r="R275" s="21"/>
      <c r="S275" s="21"/>
      <c r="T275" s="21"/>
      <c r="U275" s="21"/>
    </row>
    <row r="276" spans="1:21">
      <c r="A276" s="21"/>
      <c r="B276" s="21"/>
      <c r="C276" s="21"/>
      <c r="D276" s="21"/>
      <c r="E276" s="21"/>
      <c r="F276" s="21"/>
      <c r="G276" s="21"/>
      <c r="H276" s="21"/>
      <c r="I276" s="21"/>
      <c r="J276" s="21"/>
      <c r="K276" s="21"/>
      <c r="L276" s="21"/>
      <c r="M276" s="21"/>
      <c r="N276" s="21"/>
      <c r="O276" s="21"/>
      <c r="P276" s="21"/>
      <c r="Q276" s="21"/>
      <c r="R276" s="21"/>
      <c r="S276" s="21"/>
      <c r="T276" s="21"/>
      <c r="U276" s="21"/>
    </row>
    <row r="277" spans="1:21">
      <c r="A277" s="21"/>
      <c r="B277" s="21"/>
      <c r="C277" s="21"/>
      <c r="D277" s="21"/>
      <c r="E277" s="21"/>
      <c r="F277" s="21"/>
      <c r="G277" s="21"/>
      <c r="H277" s="21"/>
      <c r="I277" s="21"/>
      <c r="J277" s="21"/>
      <c r="K277" s="21"/>
      <c r="L277" s="21"/>
      <c r="M277" s="21"/>
      <c r="N277" s="21"/>
      <c r="O277" s="21"/>
      <c r="P277" s="21"/>
      <c r="Q277" s="21"/>
      <c r="R277" s="21"/>
      <c r="S277" s="21"/>
      <c r="T277" s="21"/>
      <c r="U277" s="21"/>
    </row>
    <row r="278" spans="1:21">
      <c r="A278" s="21"/>
      <c r="B278" s="21"/>
      <c r="C278" s="21"/>
      <c r="D278" s="21"/>
      <c r="E278" s="21"/>
      <c r="F278" s="21"/>
      <c r="G278" s="21"/>
      <c r="H278" s="21"/>
      <c r="I278" s="21"/>
      <c r="J278" s="21"/>
      <c r="K278" s="21"/>
      <c r="L278" s="21"/>
      <c r="M278" s="21"/>
      <c r="N278" s="21"/>
      <c r="O278" s="21"/>
      <c r="P278" s="21"/>
      <c r="Q278" s="21"/>
      <c r="R278" s="21"/>
      <c r="S278" s="21"/>
      <c r="T278" s="21"/>
      <c r="U278" s="21"/>
    </row>
    <row r="279" spans="1:21">
      <c r="A279" s="21"/>
      <c r="B279" s="21"/>
      <c r="C279" s="21"/>
      <c r="D279" s="21"/>
      <c r="E279" s="21"/>
      <c r="F279" s="21"/>
      <c r="G279" s="21"/>
      <c r="H279" s="21"/>
      <c r="I279" s="21"/>
      <c r="J279" s="21"/>
      <c r="K279" s="21"/>
      <c r="L279" s="21"/>
      <c r="M279" s="21"/>
      <c r="N279" s="21"/>
      <c r="O279" s="21"/>
      <c r="P279" s="21"/>
      <c r="Q279" s="21"/>
      <c r="R279" s="21"/>
      <c r="S279" s="21"/>
      <c r="T279" s="21"/>
      <c r="U279" s="21"/>
    </row>
    <row r="280" spans="1:21">
      <c r="A280" s="21"/>
      <c r="B280" s="21"/>
      <c r="C280" s="21"/>
      <c r="D280" s="21"/>
      <c r="E280" s="21"/>
      <c r="F280" s="21"/>
      <c r="G280" s="21"/>
      <c r="H280" s="21"/>
      <c r="I280" s="21"/>
      <c r="J280" s="21"/>
      <c r="K280" s="21"/>
      <c r="L280" s="21"/>
      <c r="M280" s="21"/>
      <c r="N280" s="21"/>
      <c r="O280" s="21"/>
      <c r="P280" s="21"/>
      <c r="Q280" s="21"/>
      <c r="R280" s="21"/>
      <c r="S280" s="21"/>
      <c r="T280" s="21"/>
      <c r="U280" s="21"/>
    </row>
    <row r="281" spans="1:21">
      <c r="A281" s="21"/>
      <c r="B281" s="21"/>
      <c r="C281" s="21"/>
      <c r="D281" s="21"/>
      <c r="E281" s="21"/>
      <c r="F281" s="21"/>
      <c r="G281" s="21"/>
      <c r="H281" s="21"/>
      <c r="I281" s="21"/>
      <c r="J281" s="21"/>
      <c r="K281" s="21"/>
      <c r="L281" s="21"/>
      <c r="M281" s="21"/>
      <c r="N281" s="21"/>
      <c r="O281" s="21"/>
      <c r="P281" s="21"/>
      <c r="Q281" s="21"/>
      <c r="R281" s="21"/>
      <c r="S281" s="21"/>
      <c r="T281" s="21"/>
      <c r="U281" s="21"/>
    </row>
    <row r="282" spans="1:21">
      <c r="A282" s="21"/>
      <c r="B282" s="21"/>
      <c r="C282" s="21"/>
      <c r="D282" s="21"/>
      <c r="E282" s="21"/>
      <c r="F282" s="21"/>
      <c r="G282" s="21"/>
      <c r="H282" s="21"/>
      <c r="I282" s="21"/>
      <c r="J282" s="21"/>
      <c r="K282" s="21"/>
      <c r="L282" s="21"/>
      <c r="M282" s="21"/>
      <c r="N282" s="21"/>
      <c r="O282" s="21"/>
      <c r="P282" s="21"/>
      <c r="Q282" s="21"/>
      <c r="R282" s="21"/>
      <c r="S282" s="21"/>
      <c r="T282" s="21"/>
      <c r="U282" s="21"/>
    </row>
    <row r="283" spans="1:21">
      <c r="A283" s="21"/>
      <c r="B283" s="21"/>
      <c r="C283" s="21"/>
      <c r="D283" s="21"/>
      <c r="E283" s="21"/>
      <c r="F283" s="21"/>
      <c r="G283" s="21"/>
      <c r="H283" s="21"/>
      <c r="I283" s="21"/>
      <c r="J283" s="21"/>
      <c r="K283" s="21"/>
      <c r="L283" s="21"/>
      <c r="M283" s="21"/>
      <c r="N283" s="21"/>
      <c r="O283" s="21"/>
      <c r="P283" s="21"/>
      <c r="Q283" s="21"/>
      <c r="R283" s="21"/>
      <c r="S283" s="21"/>
      <c r="T283" s="21"/>
      <c r="U283" s="21"/>
    </row>
    <row r="284" spans="1:21">
      <c r="A284" s="21"/>
      <c r="B284" s="21"/>
      <c r="C284" s="21"/>
      <c r="D284" s="21"/>
      <c r="E284" s="21"/>
      <c r="F284" s="21"/>
      <c r="G284" s="21"/>
      <c r="H284" s="21"/>
      <c r="I284" s="21"/>
      <c r="J284" s="21"/>
      <c r="K284" s="21"/>
      <c r="L284" s="21"/>
      <c r="M284" s="21"/>
      <c r="N284" s="21"/>
      <c r="O284" s="21"/>
      <c r="P284" s="21"/>
      <c r="Q284" s="21"/>
      <c r="R284" s="21"/>
      <c r="S284" s="21"/>
      <c r="T284" s="21"/>
      <c r="U284" s="21"/>
    </row>
    <row r="285" spans="1:21">
      <c r="A285" s="21"/>
      <c r="B285" s="21"/>
      <c r="C285" s="21"/>
      <c r="D285" s="21"/>
      <c r="E285" s="21"/>
      <c r="F285" s="21"/>
      <c r="G285" s="21"/>
      <c r="H285" s="21"/>
      <c r="I285" s="21"/>
      <c r="J285" s="21"/>
      <c r="K285" s="21"/>
      <c r="L285" s="21"/>
      <c r="M285" s="21"/>
      <c r="N285" s="21"/>
      <c r="O285" s="21"/>
      <c r="P285" s="21"/>
      <c r="Q285" s="21"/>
      <c r="R285" s="21"/>
      <c r="S285" s="21"/>
      <c r="T285" s="21"/>
      <c r="U285" s="21"/>
    </row>
    <row r="286" spans="1:21">
      <c r="A286" s="21"/>
      <c r="B286" s="21"/>
      <c r="C286" s="21"/>
      <c r="D286" s="21"/>
      <c r="E286" s="21"/>
      <c r="F286" s="21"/>
      <c r="G286" s="21"/>
      <c r="H286" s="21"/>
      <c r="I286" s="21"/>
      <c r="J286" s="21"/>
      <c r="K286" s="21"/>
      <c r="L286" s="21"/>
      <c r="M286" s="21"/>
      <c r="N286" s="21"/>
      <c r="O286" s="21"/>
      <c r="P286" s="21"/>
      <c r="Q286" s="21"/>
      <c r="R286" s="21"/>
      <c r="S286" s="21"/>
      <c r="T286" s="21"/>
      <c r="U286" s="21"/>
    </row>
    <row r="287" spans="1:21">
      <c r="A287" s="21"/>
      <c r="B287" s="21"/>
      <c r="C287" s="21"/>
      <c r="D287" s="21"/>
      <c r="E287" s="21"/>
      <c r="F287" s="21"/>
      <c r="G287" s="21"/>
      <c r="H287" s="21"/>
      <c r="I287" s="21"/>
      <c r="J287" s="21"/>
      <c r="K287" s="21"/>
      <c r="L287" s="21"/>
      <c r="M287" s="21"/>
      <c r="N287" s="21"/>
      <c r="O287" s="21"/>
      <c r="P287" s="21"/>
      <c r="Q287" s="21"/>
      <c r="R287" s="21"/>
      <c r="S287" s="21"/>
      <c r="T287" s="21"/>
      <c r="U287" s="21"/>
    </row>
    <row r="288" spans="1:21">
      <c r="A288" s="21"/>
      <c r="B288" s="21"/>
      <c r="C288" s="21"/>
      <c r="D288" s="21"/>
      <c r="E288" s="21"/>
      <c r="F288" s="21"/>
      <c r="G288" s="21"/>
      <c r="H288" s="21"/>
      <c r="I288" s="21"/>
      <c r="J288" s="21"/>
      <c r="K288" s="21"/>
      <c r="L288" s="21"/>
      <c r="M288" s="21"/>
      <c r="N288" s="21"/>
      <c r="O288" s="21"/>
      <c r="P288" s="21"/>
      <c r="Q288" s="21"/>
      <c r="R288" s="21"/>
      <c r="S288" s="21"/>
      <c r="T288" s="21"/>
      <c r="U288" s="21"/>
    </row>
    <row r="289" spans="1:21">
      <c r="A289" s="21"/>
      <c r="B289" s="21"/>
      <c r="C289" s="21"/>
      <c r="D289" s="21"/>
      <c r="E289" s="21"/>
      <c r="F289" s="21"/>
      <c r="G289" s="21"/>
      <c r="H289" s="21"/>
      <c r="I289" s="21"/>
      <c r="J289" s="21"/>
      <c r="K289" s="21"/>
      <c r="L289" s="21"/>
      <c r="M289" s="21"/>
      <c r="N289" s="21"/>
      <c r="O289" s="21"/>
      <c r="P289" s="21"/>
      <c r="Q289" s="21"/>
      <c r="R289" s="21"/>
      <c r="S289" s="21"/>
      <c r="T289" s="21"/>
      <c r="U289" s="21"/>
    </row>
    <row r="290" spans="1:21">
      <c r="A290" s="21"/>
      <c r="B290" s="21"/>
      <c r="C290" s="21"/>
      <c r="D290" s="21"/>
      <c r="E290" s="21"/>
      <c r="F290" s="21"/>
      <c r="G290" s="21"/>
      <c r="H290" s="21"/>
      <c r="I290" s="21"/>
      <c r="J290" s="21"/>
      <c r="K290" s="21"/>
      <c r="L290" s="21"/>
      <c r="M290" s="21"/>
      <c r="N290" s="21"/>
      <c r="O290" s="21"/>
      <c r="P290" s="21"/>
      <c r="Q290" s="21"/>
      <c r="R290" s="21"/>
      <c r="S290" s="21"/>
      <c r="T290" s="21"/>
      <c r="U290" s="21"/>
    </row>
    <row r="291" spans="1:21">
      <c r="A291" s="21"/>
      <c r="B291" s="21"/>
      <c r="C291" s="21"/>
      <c r="D291" s="21"/>
      <c r="E291" s="21"/>
      <c r="F291" s="21"/>
      <c r="G291" s="21"/>
      <c r="H291" s="21"/>
      <c r="I291" s="21"/>
      <c r="J291" s="21"/>
      <c r="K291" s="21"/>
      <c r="L291" s="21"/>
      <c r="M291" s="21"/>
      <c r="N291" s="21"/>
      <c r="O291" s="21"/>
      <c r="P291" s="21"/>
      <c r="Q291" s="21"/>
      <c r="R291" s="21"/>
      <c r="S291" s="21"/>
      <c r="T291" s="21"/>
      <c r="U291" s="21"/>
    </row>
    <row r="292" spans="1:21">
      <c r="A292" s="21"/>
      <c r="B292" s="21"/>
      <c r="C292" s="21"/>
      <c r="D292" s="21"/>
      <c r="E292" s="21"/>
      <c r="F292" s="21"/>
      <c r="G292" s="21"/>
      <c r="H292" s="21"/>
      <c r="I292" s="21"/>
      <c r="J292" s="21"/>
      <c r="K292" s="21"/>
      <c r="L292" s="21"/>
      <c r="M292" s="21"/>
      <c r="N292" s="21"/>
      <c r="O292" s="21"/>
      <c r="P292" s="21"/>
      <c r="Q292" s="21"/>
      <c r="R292" s="21"/>
      <c r="S292" s="21"/>
      <c r="T292" s="21"/>
      <c r="U292" s="21"/>
    </row>
    <row r="293" spans="1:21">
      <c r="A293" s="21"/>
      <c r="B293" s="21"/>
      <c r="C293" s="21"/>
      <c r="D293" s="21"/>
      <c r="E293" s="21"/>
      <c r="F293" s="21"/>
      <c r="G293" s="21"/>
      <c r="H293" s="21"/>
      <c r="I293" s="21"/>
      <c r="J293" s="21"/>
      <c r="K293" s="21"/>
      <c r="L293" s="21"/>
      <c r="M293" s="21"/>
      <c r="N293" s="21"/>
      <c r="O293" s="21"/>
      <c r="P293" s="21"/>
      <c r="Q293" s="21"/>
      <c r="R293" s="21"/>
      <c r="S293" s="21"/>
      <c r="T293" s="21"/>
      <c r="U293" s="21"/>
    </row>
    <row r="294" spans="1:21">
      <c r="A294" s="21"/>
      <c r="B294" s="21"/>
      <c r="C294" s="21"/>
      <c r="D294" s="21"/>
      <c r="E294" s="21"/>
      <c r="F294" s="21"/>
      <c r="G294" s="21"/>
      <c r="H294" s="21"/>
      <c r="I294" s="21"/>
      <c r="J294" s="21"/>
      <c r="K294" s="21"/>
      <c r="L294" s="21"/>
      <c r="M294" s="21"/>
      <c r="N294" s="21"/>
      <c r="O294" s="21"/>
      <c r="P294" s="21"/>
      <c r="Q294" s="21"/>
      <c r="R294" s="21"/>
      <c r="S294" s="21"/>
      <c r="T294" s="21"/>
      <c r="U294" s="21"/>
    </row>
    <row r="295" spans="1:21">
      <c r="A295" s="21"/>
      <c r="B295" s="21"/>
      <c r="C295" s="21"/>
      <c r="D295" s="21"/>
      <c r="E295" s="21"/>
      <c r="F295" s="21"/>
      <c r="G295" s="21"/>
      <c r="H295" s="21"/>
      <c r="I295" s="21"/>
      <c r="J295" s="21"/>
      <c r="K295" s="21"/>
      <c r="L295" s="21"/>
      <c r="M295" s="21"/>
      <c r="N295" s="21"/>
      <c r="O295" s="21"/>
      <c r="P295" s="21"/>
      <c r="Q295" s="21"/>
      <c r="R295" s="21"/>
      <c r="S295" s="21"/>
      <c r="T295" s="21"/>
      <c r="U295" s="21"/>
    </row>
    <row r="296" spans="1:21">
      <c r="A296" s="21"/>
      <c r="B296" s="21"/>
      <c r="C296" s="21"/>
      <c r="D296" s="21"/>
      <c r="E296" s="21"/>
      <c r="F296" s="21"/>
      <c r="G296" s="21"/>
      <c r="H296" s="21"/>
      <c r="I296" s="21"/>
      <c r="J296" s="21"/>
      <c r="K296" s="21"/>
      <c r="L296" s="21"/>
      <c r="M296" s="21"/>
      <c r="N296" s="21"/>
      <c r="O296" s="21"/>
      <c r="P296" s="21"/>
      <c r="Q296" s="21"/>
      <c r="R296" s="21"/>
      <c r="S296" s="21"/>
      <c r="T296" s="21"/>
      <c r="U296" s="21"/>
    </row>
    <row r="297" spans="1:21">
      <c r="A297" s="21"/>
      <c r="B297" s="21"/>
      <c r="C297" s="21"/>
      <c r="D297" s="21"/>
      <c r="E297" s="21"/>
      <c r="F297" s="21"/>
      <c r="G297" s="21"/>
      <c r="H297" s="21"/>
      <c r="I297" s="21"/>
      <c r="J297" s="21"/>
      <c r="K297" s="21"/>
      <c r="L297" s="21"/>
      <c r="M297" s="21"/>
      <c r="N297" s="21"/>
      <c r="O297" s="21"/>
      <c r="P297" s="21"/>
      <c r="Q297" s="21"/>
      <c r="R297" s="21"/>
      <c r="S297" s="21"/>
      <c r="T297" s="21"/>
      <c r="U297" s="21"/>
    </row>
    <row r="298" spans="1:21">
      <c r="A298" s="21"/>
      <c r="B298" s="21"/>
      <c r="C298" s="21"/>
      <c r="D298" s="21"/>
      <c r="E298" s="21"/>
      <c r="F298" s="21"/>
      <c r="G298" s="21"/>
      <c r="H298" s="21"/>
      <c r="I298" s="21"/>
      <c r="J298" s="21"/>
      <c r="K298" s="21"/>
      <c r="L298" s="21"/>
      <c r="M298" s="21"/>
      <c r="N298" s="21"/>
      <c r="O298" s="21"/>
      <c r="P298" s="21"/>
      <c r="Q298" s="21"/>
      <c r="R298" s="21"/>
      <c r="S298" s="21"/>
      <c r="T298" s="21"/>
      <c r="U298" s="21"/>
    </row>
    <row r="299" spans="1:21">
      <c r="A299" s="21"/>
      <c r="B299" s="21"/>
      <c r="C299" s="21"/>
      <c r="D299" s="21"/>
      <c r="E299" s="21"/>
      <c r="F299" s="21"/>
      <c r="G299" s="21"/>
      <c r="H299" s="21"/>
      <c r="I299" s="21"/>
      <c r="J299" s="21"/>
      <c r="K299" s="21"/>
      <c r="L299" s="21"/>
      <c r="M299" s="21"/>
      <c r="N299" s="21"/>
      <c r="O299" s="21"/>
      <c r="P299" s="21"/>
      <c r="Q299" s="21"/>
      <c r="R299" s="21"/>
      <c r="S299" s="21"/>
      <c r="T299" s="21"/>
      <c r="U299" s="21"/>
    </row>
    <row r="300" spans="1:21">
      <c r="A300" s="21"/>
      <c r="B300" s="21"/>
      <c r="C300" s="21"/>
      <c r="D300" s="21"/>
      <c r="E300" s="21"/>
      <c r="F300" s="21"/>
      <c r="G300" s="21"/>
      <c r="H300" s="21"/>
      <c r="I300" s="21"/>
      <c r="J300" s="21"/>
      <c r="K300" s="21"/>
      <c r="L300" s="21"/>
      <c r="M300" s="21"/>
      <c r="N300" s="21"/>
      <c r="O300" s="21"/>
      <c r="P300" s="21"/>
      <c r="Q300" s="21"/>
      <c r="R300" s="21"/>
      <c r="S300" s="21"/>
      <c r="T300" s="21"/>
      <c r="U300" s="21"/>
    </row>
    <row r="301" spans="1:21">
      <c r="A301" s="21"/>
      <c r="B301" s="21"/>
      <c r="C301" s="21"/>
      <c r="D301" s="21"/>
      <c r="E301" s="21"/>
      <c r="F301" s="21"/>
      <c r="G301" s="21"/>
      <c r="H301" s="21"/>
      <c r="I301" s="21"/>
      <c r="J301" s="21"/>
      <c r="K301" s="21"/>
      <c r="L301" s="21"/>
      <c r="M301" s="21"/>
      <c r="N301" s="21"/>
      <c r="O301" s="21"/>
      <c r="P301" s="21"/>
      <c r="Q301" s="21"/>
      <c r="R301" s="21"/>
      <c r="S301" s="21"/>
      <c r="T301" s="21"/>
      <c r="U301" s="21"/>
    </row>
    <row r="302" spans="1:21">
      <c r="A302" s="21"/>
      <c r="B302" s="21"/>
      <c r="C302" s="21"/>
      <c r="D302" s="21"/>
      <c r="E302" s="21"/>
      <c r="F302" s="21"/>
      <c r="G302" s="21"/>
      <c r="H302" s="21"/>
      <c r="I302" s="21"/>
      <c r="J302" s="21"/>
      <c r="K302" s="21"/>
      <c r="L302" s="21"/>
      <c r="M302" s="21"/>
      <c r="N302" s="21"/>
      <c r="O302" s="21"/>
      <c r="P302" s="21"/>
      <c r="Q302" s="21"/>
      <c r="R302" s="21"/>
      <c r="S302" s="21"/>
      <c r="T302" s="21"/>
      <c r="U302" s="21"/>
    </row>
    <row r="303" spans="1:21">
      <c r="A303" s="21"/>
      <c r="B303" s="21"/>
      <c r="C303" s="21"/>
      <c r="D303" s="21"/>
      <c r="E303" s="21"/>
      <c r="F303" s="21"/>
      <c r="G303" s="21"/>
      <c r="H303" s="21"/>
      <c r="I303" s="21"/>
      <c r="J303" s="21"/>
      <c r="K303" s="21"/>
      <c r="L303" s="21"/>
      <c r="M303" s="21"/>
      <c r="N303" s="21"/>
      <c r="O303" s="21"/>
      <c r="P303" s="21"/>
      <c r="Q303" s="21"/>
      <c r="R303" s="21"/>
      <c r="S303" s="21"/>
      <c r="T303" s="21"/>
      <c r="U303" s="21"/>
    </row>
    <row r="304" spans="1:21">
      <c r="A304" s="21"/>
      <c r="B304" s="21"/>
      <c r="C304" s="21"/>
      <c r="D304" s="21"/>
      <c r="E304" s="21"/>
      <c r="F304" s="21"/>
      <c r="G304" s="21"/>
      <c r="H304" s="21"/>
      <c r="I304" s="21"/>
      <c r="J304" s="21"/>
      <c r="K304" s="21"/>
      <c r="L304" s="21"/>
      <c r="M304" s="21"/>
      <c r="N304" s="21"/>
      <c r="O304" s="21"/>
      <c r="P304" s="21"/>
      <c r="Q304" s="21"/>
      <c r="R304" s="21"/>
      <c r="S304" s="21"/>
      <c r="T304" s="21"/>
      <c r="U304" s="21"/>
    </row>
    <row r="305" spans="1:21">
      <c r="A305" s="21"/>
      <c r="B305" s="21"/>
      <c r="C305" s="21"/>
      <c r="D305" s="21"/>
      <c r="E305" s="21"/>
      <c r="F305" s="21"/>
      <c r="G305" s="21"/>
      <c r="H305" s="21"/>
      <c r="I305" s="21"/>
      <c r="J305" s="21"/>
      <c r="K305" s="21"/>
      <c r="L305" s="21"/>
      <c r="M305" s="21"/>
      <c r="N305" s="21"/>
      <c r="O305" s="21"/>
      <c r="P305" s="21"/>
      <c r="Q305" s="21"/>
      <c r="R305" s="21"/>
      <c r="S305" s="21"/>
      <c r="T305" s="21"/>
      <c r="U305" s="21"/>
    </row>
    <row r="306" spans="1:21">
      <c r="A306" s="21"/>
      <c r="B306" s="21"/>
      <c r="C306" s="21"/>
      <c r="D306" s="21"/>
      <c r="E306" s="21"/>
      <c r="F306" s="21"/>
      <c r="G306" s="21"/>
      <c r="H306" s="21"/>
      <c r="I306" s="21"/>
      <c r="J306" s="21"/>
      <c r="K306" s="21"/>
      <c r="L306" s="21"/>
      <c r="M306" s="21"/>
      <c r="N306" s="21"/>
      <c r="O306" s="21"/>
      <c r="P306" s="21"/>
      <c r="Q306" s="21"/>
      <c r="R306" s="21"/>
      <c r="S306" s="21"/>
      <c r="T306" s="21"/>
      <c r="U306" s="21"/>
    </row>
    <row r="307" spans="1:21">
      <c r="A307" s="21"/>
      <c r="B307" s="21"/>
      <c r="C307" s="21"/>
      <c r="D307" s="21"/>
      <c r="E307" s="21"/>
      <c r="F307" s="21"/>
      <c r="G307" s="21"/>
      <c r="H307" s="21"/>
      <c r="I307" s="21"/>
      <c r="J307" s="21"/>
      <c r="K307" s="21"/>
      <c r="L307" s="21"/>
      <c r="M307" s="21"/>
      <c r="N307" s="21"/>
      <c r="O307" s="21"/>
      <c r="P307" s="21"/>
      <c r="Q307" s="21"/>
      <c r="R307" s="21"/>
      <c r="S307" s="21"/>
      <c r="T307" s="21"/>
      <c r="U307" s="21"/>
    </row>
    <row r="308" spans="1:21">
      <c r="A308" s="21"/>
      <c r="B308" s="21"/>
      <c r="C308" s="21"/>
      <c r="D308" s="21"/>
      <c r="E308" s="21"/>
      <c r="F308" s="21"/>
      <c r="G308" s="21"/>
      <c r="H308" s="21"/>
      <c r="I308" s="21"/>
      <c r="J308" s="21"/>
      <c r="K308" s="21"/>
      <c r="L308" s="21"/>
      <c r="M308" s="21"/>
      <c r="N308" s="21"/>
      <c r="O308" s="21"/>
      <c r="P308" s="21"/>
      <c r="Q308" s="21"/>
      <c r="R308" s="21"/>
      <c r="S308" s="21"/>
      <c r="T308" s="21"/>
      <c r="U308" s="21"/>
    </row>
    <row r="309" spans="1:21">
      <c r="A309" s="21"/>
      <c r="B309" s="21"/>
      <c r="C309" s="21"/>
      <c r="D309" s="21"/>
      <c r="E309" s="21"/>
      <c r="F309" s="21"/>
      <c r="G309" s="21"/>
      <c r="H309" s="21"/>
      <c r="I309" s="21"/>
      <c r="J309" s="21"/>
      <c r="K309" s="21"/>
      <c r="L309" s="21"/>
      <c r="M309" s="21"/>
      <c r="N309" s="21"/>
      <c r="O309" s="21"/>
      <c r="P309" s="21"/>
      <c r="Q309" s="21"/>
      <c r="R309" s="21"/>
      <c r="S309" s="21"/>
      <c r="T309" s="21"/>
      <c r="U309" s="21"/>
    </row>
    <row r="310" spans="1:21">
      <c r="A310" s="21"/>
      <c r="B310" s="21"/>
      <c r="C310" s="21"/>
      <c r="D310" s="21"/>
      <c r="E310" s="21"/>
      <c r="F310" s="21"/>
      <c r="G310" s="21"/>
      <c r="H310" s="21"/>
      <c r="I310" s="21"/>
      <c r="J310" s="21"/>
      <c r="K310" s="21"/>
      <c r="L310" s="21"/>
      <c r="M310" s="21"/>
      <c r="N310" s="21"/>
      <c r="O310" s="21"/>
      <c r="P310" s="21"/>
      <c r="Q310" s="21"/>
      <c r="R310" s="21"/>
      <c r="S310" s="21"/>
      <c r="T310" s="21"/>
      <c r="U310" s="21"/>
    </row>
    <row r="311" spans="1:21">
      <c r="A311" s="21"/>
      <c r="B311" s="21"/>
      <c r="C311" s="21"/>
      <c r="D311" s="21"/>
      <c r="E311" s="21"/>
      <c r="F311" s="21"/>
      <c r="G311" s="21"/>
      <c r="H311" s="21"/>
      <c r="I311" s="21"/>
      <c r="J311" s="21"/>
      <c r="K311" s="21"/>
      <c r="L311" s="21"/>
      <c r="M311" s="21"/>
      <c r="N311" s="21"/>
      <c r="O311" s="21"/>
      <c r="P311" s="21"/>
      <c r="Q311" s="21"/>
      <c r="R311" s="21"/>
      <c r="S311" s="21"/>
      <c r="T311" s="21"/>
      <c r="U311" s="21"/>
    </row>
    <row r="312" spans="1:21">
      <c r="A312" s="21"/>
      <c r="B312" s="21"/>
      <c r="C312" s="21"/>
      <c r="D312" s="21"/>
      <c r="E312" s="21"/>
      <c r="F312" s="21"/>
      <c r="G312" s="21"/>
      <c r="H312" s="21"/>
      <c r="I312" s="21"/>
      <c r="J312" s="21"/>
      <c r="K312" s="21"/>
      <c r="L312" s="21"/>
      <c r="M312" s="21"/>
      <c r="N312" s="21"/>
      <c r="O312" s="21"/>
      <c r="P312" s="21"/>
      <c r="Q312" s="21"/>
      <c r="R312" s="21"/>
      <c r="S312" s="21"/>
      <c r="T312" s="21"/>
      <c r="U312" s="21"/>
    </row>
    <row r="313" spans="1:21">
      <c r="A313" s="21"/>
      <c r="B313" s="21"/>
      <c r="C313" s="21"/>
      <c r="D313" s="21"/>
      <c r="E313" s="21"/>
      <c r="F313" s="21"/>
      <c r="G313" s="21"/>
      <c r="H313" s="21"/>
      <c r="I313" s="21"/>
      <c r="J313" s="21"/>
      <c r="K313" s="21"/>
      <c r="L313" s="21"/>
      <c r="M313" s="21"/>
      <c r="N313" s="21"/>
      <c r="O313" s="21"/>
      <c r="P313" s="21"/>
      <c r="Q313" s="21"/>
      <c r="R313" s="21"/>
      <c r="S313" s="21"/>
      <c r="T313" s="21"/>
      <c r="U313" s="21"/>
    </row>
    <row r="314" spans="1:21">
      <c r="A314" s="21"/>
      <c r="B314" s="21"/>
      <c r="C314" s="21"/>
      <c r="D314" s="21"/>
      <c r="E314" s="21"/>
      <c r="F314" s="21"/>
      <c r="G314" s="21"/>
      <c r="H314" s="21"/>
      <c r="I314" s="21"/>
      <c r="J314" s="21"/>
      <c r="K314" s="21"/>
      <c r="L314" s="21"/>
      <c r="M314" s="21"/>
      <c r="N314" s="21"/>
      <c r="O314" s="21"/>
      <c r="P314" s="21"/>
      <c r="Q314" s="21"/>
      <c r="R314" s="21"/>
      <c r="S314" s="21"/>
      <c r="T314" s="21"/>
      <c r="U314" s="21"/>
    </row>
    <row r="315" spans="1:21">
      <c r="A315" s="21"/>
      <c r="B315" s="21"/>
      <c r="C315" s="21"/>
      <c r="D315" s="21"/>
      <c r="E315" s="21"/>
      <c r="F315" s="21"/>
      <c r="G315" s="21"/>
      <c r="H315" s="21"/>
      <c r="I315" s="21"/>
      <c r="J315" s="21"/>
      <c r="K315" s="21"/>
      <c r="L315" s="21"/>
      <c r="M315" s="21"/>
      <c r="N315" s="21"/>
      <c r="O315" s="21"/>
      <c r="P315" s="21"/>
      <c r="Q315" s="21"/>
      <c r="R315" s="21"/>
      <c r="S315" s="21"/>
      <c r="T315" s="21"/>
      <c r="U315" s="21"/>
    </row>
    <row r="316" spans="1:21">
      <c r="A316" s="21"/>
      <c r="B316" s="21"/>
      <c r="C316" s="21"/>
      <c r="D316" s="21"/>
      <c r="E316" s="21"/>
      <c r="F316" s="21"/>
      <c r="G316" s="21"/>
      <c r="H316" s="21"/>
      <c r="I316" s="21"/>
      <c r="J316" s="21"/>
      <c r="K316" s="21"/>
      <c r="L316" s="21"/>
      <c r="M316" s="21"/>
      <c r="N316" s="21"/>
      <c r="O316" s="21"/>
      <c r="P316" s="21"/>
      <c r="Q316" s="21"/>
      <c r="R316" s="21"/>
      <c r="S316" s="21"/>
      <c r="T316" s="21"/>
      <c r="U316" s="21"/>
    </row>
    <row r="317" spans="1:21">
      <c r="A317" s="21"/>
      <c r="B317" s="21"/>
      <c r="C317" s="21"/>
      <c r="D317" s="21"/>
      <c r="E317" s="21"/>
      <c r="F317" s="21"/>
      <c r="G317" s="21"/>
      <c r="H317" s="21"/>
      <c r="I317" s="21"/>
      <c r="J317" s="21"/>
      <c r="K317" s="21"/>
      <c r="L317" s="21"/>
      <c r="M317" s="21"/>
      <c r="N317" s="21"/>
      <c r="O317" s="21"/>
      <c r="P317" s="21"/>
      <c r="Q317" s="21"/>
      <c r="R317" s="21"/>
      <c r="S317" s="21"/>
      <c r="T317" s="21"/>
      <c r="U317" s="21"/>
    </row>
    <row r="318" spans="1:21">
      <c r="A318" s="21"/>
      <c r="B318" s="21"/>
      <c r="C318" s="21"/>
      <c r="D318" s="21"/>
      <c r="E318" s="21"/>
      <c r="F318" s="21"/>
      <c r="G318" s="21"/>
      <c r="H318" s="21"/>
      <c r="I318" s="21"/>
      <c r="J318" s="21"/>
      <c r="K318" s="21"/>
      <c r="L318" s="21"/>
      <c r="M318" s="21"/>
      <c r="N318" s="21"/>
      <c r="O318" s="21"/>
      <c r="P318" s="21"/>
      <c r="Q318" s="21"/>
      <c r="R318" s="21"/>
      <c r="S318" s="21"/>
      <c r="T318" s="21"/>
      <c r="U318" s="21"/>
    </row>
    <row r="319" spans="1:21">
      <c r="A319" s="21"/>
      <c r="B319" s="21"/>
      <c r="C319" s="21"/>
      <c r="D319" s="21"/>
      <c r="E319" s="21"/>
      <c r="F319" s="21"/>
      <c r="G319" s="21"/>
      <c r="H319" s="21"/>
      <c r="I319" s="21"/>
      <c r="J319" s="21"/>
      <c r="K319" s="21"/>
      <c r="L319" s="21"/>
      <c r="M319" s="21"/>
      <c r="N319" s="21"/>
      <c r="O319" s="21"/>
      <c r="P319" s="21"/>
      <c r="Q319" s="21"/>
      <c r="R319" s="21"/>
      <c r="S319" s="21"/>
      <c r="T319" s="21"/>
      <c r="U319" s="21"/>
    </row>
    <row r="320" spans="1:21">
      <c r="A320" s="21"/>
      <c r="B320" s="21"/>
      <c r="C320" s="21"/>
      <c r="D320" s="21"/>
      <c r="E320" s="21"/>
      <c r="F320" s="21"/>
      <c r="G320" s="21"/>
      <c r="H320" s="21"/>
      <c r="I320" s="21"/>
      <c r="J320" s="21"/>
      <c r="K320" s="21"/>
      <c r="L320" s="21"/>
      <c r="M320" s="21"/>
      <c r="N320" s="21"/>
      <c r="O320" s="21"/>
      <c r="P320" s="21"/>
      <c r="Q320" s="21"/>
      <c r="R320" s="21"/>
      <c r="S320" s="21"/>
      <c r="T320" s="21"/>
      <c r="U320" s="21"/>
    </row>
    <row r="321" spans="1:21">
      <c r="A321" s="21"/>
      <c r="B321" s="21"/>
      <c r="C321" s="21"/>
      <c r="D321" s="21"/>
      <c r="E321" s="21"/>
      <c r="F321" s="21"/>
      <c r="G321" s="21"/>
      <c r="H321" s="21"/>
      <c r="I321" s="21"/>
      <c r="J321" s="21"/>
      <c r="K321" s="21"/>
      <c r="L321" s="21"/>
      <c r="M321" s="21"/>
      <c r="N321" s="21"/>
      <c r="O321" s="21"/>
      <c r="P321" s="21"/>
      <c r="Q321" s="21"/>
      <c r="R321" s="21"/>
      <c r="S321" s="21"/>
      <c r="T321" s="21"/>
      <c r="U321" s="21"/>
    </row>
    <row r="322" spans="1:21">
      <c r="A322" s="21"/>
      <c r="B322" s="21"/>
      <c r="C322" s="21"/>
      <c r="D322" s="21"/>
      <c r="E322" s="21"/>
      <c r="F322" s="21"/>
      <c r="G322" s="21"/>
      <c r="H322" s="21"/>
      <c r="I322" s="21"/>
      <c r="J322" s="21"/>
      <c r="K322" s="21"/>
      <c r="L322" s="21"/>
      <c r="M322" s="21"/>
      <c r="N322" s="21"/>
      <c r="O322" s="21"/>
      <c r="P322" s="21"/>
      <c r="Q322" s="21"/>
      <c r="R322" s="21"/>
      <c r="S322" s="21"/>
      <c r="T322" s="21"/>
      <c r="U322" s="21"/>
    </row>
    <row r="323" spans="1:21">
      <c r="A323" s="21"/>
      <c r="B323" s="21"/>
      <c r="C323" s="21"/>
      <c r="D323" s="21"/>
      <c r="E323" s="21"/>
      <c r="F323" s="21"/>
      <c r="G323" s="21"/>
      <c r="H323" s="21"/>
      <c r="I323" s="21"/>
      <c r="J323" s="21"/>
      <c r="K323" s="21"/>
      <c r="L323" s="21"/>
      <c r="M323" s="21"/>
      <c r="N323" s="21"/>
      <c r="O323" s="21"/>
      <c r="P323" s="21"/>
      <c r="Q323" s="21"/>
      <c r="R323" s="21"/>
      <c r="S323" s="21"/>
      <c r="T323" s="21"/>
      <c r="U323" s="21"/>
    </row>
    <row r="324" spans="1:21">
      <c r="A324" s="21"/>
      <c r="B324" s="21"/>
      <c r="C324" s="21"/>
      <c r="D324" s="21"/>
      <c r="E324" s="21"/>
      <c r="F324" s="21"/>
      <c r="G324" s="21"/>
      <c r="H324" s="21"/>
      <c r="I324" s="21"/>
      <c r="J324" s="21"/>
      <c r="K324" s="21"/>
      <c r="L324" s="21"/>
      <c r="M324" s="21"/>
      <c r="N324" s="21"/>
      <c r="O324" s="21"/>
      <c r="P324" s="21"/>
      <c r="Q324" s="21"/>
      <c r="R324" s="21"/>
      <c r="S324" s="21"/>
      <c r="T324" s="21"/>
      <c r="U324" s="21"/>
    </row>
    <row r="325" spans="1:21">
      <c r="A325" s="21"/>
      <c r="B325" s="21"/>
      <c r="C325" s="21"/>
      <c r="D325" s="21"/>
      <c r="E325" s="21"/>
      <c r="F325" s="21"/>
      <c r="G325" s="21"/>
      <c r="H325" s="21"/>
      <c r="I325" s="21"/>
      <c r="J325" s="21"/>
      <c r="K325" s="21"/>
      <c r="L325" s="21"/>
      <c r="M325" s="21"/>
      <c r="N325" s="21"/>
      <c r="O325" s="21"/>
      <c r="P325" s="21"/>
      <c r="Q325" s="21"/>
      <c r="R325" s="21"/>
      <c r="S325" s="21"/>
      <c r="T325" s="21"/>
      <c r="U325" s="21"/>
    </row>
    <row r="326" spans="1:21">
      <c r="A326" s="21"/>
      <c r="B326" s="21"/>
      <c r="C326" s="21"/>
      <c r="D326" s="21"/>
      <c r="E326" s="21"/>
      <c r="F326" s="21"/>
      <c r="G326" s="21"/>
      <c r="H326" s="21"/>
      <c r="I326" s="21"/>
      <c r="J326" s="21"/>
      <c r="K326" s="21"/>
      <c r="L326" s="21"/>
      <c r="M326" s="21"/>
      <c r="N326" s="21"/>
      <c r="O326" s="21"/>
      <c r="P326" s="21"/>
      <c r="Q326" s="21"/>
      <c r="R326" s="21"/>
      <c r="S326" s="21"/>
      <c r="T326" s="21"/>
      <c r="U326" s="21"/>
    </row>
    <row r="327" spans="1:21">
      <c r="A327" s="21"/>
      <c r="B327" s="21"/>
      <c r="C327" s="21"/>
      <c r="D327" s="21"/>
      <c r="E327" s="21"/>
      <c r="F327" s="21"/>
      <c r="G327" s="21"/>
      <c r="H327" s="21"/>
      <c r="I327" s="21"/>
      <c r="J327" s="21"/>
      <c r="K327" s="21"/>
      <c r="L327" s="21"/>
      <c r="M327" s="21"/>
      <c r="N327" s="21"/>
      <c r="O327" s="21"/>
      <c r="P327" s="21"/>
      <c r="Q327" s="21"/>
      <c r="R327" s="21"/>
      <c r="S327" s="21"/>
      <c r="T327" s="21"/>
      <c r="U327" s="21"/>
    </row>
    <row r="328" spans="1:21">
      <c r="A328" s="21"/>
      <c r="B328" s="21"/>
      <c r="C328" s="21"/>
      <c r="D328" s="21"/>
      <c r="E328" s="21"/>
      <c r="F328" s="21"/>
      <c r="G328" s="21"/>
      <c r="H328" s="21"/>
      <c r="I328" s="21"/>
      <c r="J328" s="21"/>
      <c r="K328" s="21"/>
      <c r="L328" s="21"/>
      <c r="M328" s="21"/>
      <c r="N328" s="21"/>
      <c r="O328" s="21"/>
      <c r="P328" s="21"/>
      <c r="Q328" s="21"/>
      <c r="R328" s="21"/>
      <c r="S328" s="21"/>
      <c r="T328" s="21"/>
      <c r="U328" s="21"/>
    </row>
    <row r="329" spans="1:21">
      <c r="A329" s="21"/>
      <c r="B329" s="21"/>
      <c r="C329" s="21"/>
      <c r="D329" s="21"/>
      <c r="E329" s="21"/>
      <c r="F329" s="21"/>
      <c r="G329" s="21"/>
      <c r="H329" s="21"/>
      <c r="I329" s="21"/>
      <c r="J329" s="21"/>
      <c r="K329" s="21"/>
      <c r="L329" s="21"/>
      <c r="M329" s="21"/>
      <c r="N329" s="21"/>
      <c r="O329" s="21"/>
      <c r="P329" s="21"/>
      <c r="Q329" s="21"/>
      <c r="R329" s="21"/>
      <c r="S329" s="21"/>
      <c r="T329" s="21"/>
      <c r="U329" s="21"/>
    </row>
    <row r="330" spans="1:21">
      <c r="A330" s="21"/>
      <c r="B330" s="21"/>
      <c r="C330" s="21"/>
      <c r="D330" s="21"/>
      <c r="E330" s="21"/>
      <c r="F330" s="21"/>
      <c r="G330" s="21"/>
      <c r="H330" s="21"/>
      <c r="I330" s="21"/>
      <c r="J330" s="21"/>
      <c r="K330" s="21"/>
      <c r="L330" s="21"/>
      <c r="M330" s="21"/>
      <c r="N330" s="21"/>
      <c r="O330" s="21"/>
      <c r="P330" s="21"/>
      <c r="Q330" s="21"/>
      <c r="R330" s="21"/>
      <c r="S330" s="21"/>
      <c r="T330" s="21"/>
      <c r="U330" s="21"/>
    </row>
    <row r="331" spans="1:21">
      <c r="A331" s="21"/>
      <c r="B331" s="21"/>
      <c r="C331" s="21"/>
      <c r="D331" s="21"/>
      <c r="E331" s="21"/>
      <c r="F331" s="21"/>
      <c r="G331" s="21"/>
      <c r="H331" s="21"/>
      <c r="I331" s="21"/>
      <c r="J331" s="21"/>
      <c r="K331" s="21"/>
      <c r="L331" s="21"/>
      <c r="M331" s="21"/>
      <c r="N331" s="21"/>
      <c r="O331" s="21"/>
      <c r="P331" s="21"/>
      <c r="Q331" s="21"/>
      <c r="R331" s="21"/>
      <c r="S331" s="21"/>
      <c r="T331" s="21"/>
      <c r="U331" s="21"/>
    </row>
    <row r="332" spans="1:21">
      <c r="A332" s="21"/>
      <c r="B332" s="21"/>
      <c r="C332" s="21"/>
      <c r="D332" s="21"/>
      <c r="E332" s="21"/>
      <c r="F332" s="21"/>
      <c r="G332" s="21"/>
      <c r="H332" s="21"/>
      <c r="I332" s="21"/>
      <c r="J332" s="21"/>
      <c r="K332" s="21"/>
      <c r="L332" s="21"/>
      <c r="M332" s="21"/>
      <c r="N332" s="21"/>
      <c r="O332" s="21"/>
      <c r="P332" s="21"/>
      <c r="Q332" s="21"/>
      <c r="R332" s="21"/>
      <c r="S332" s="21"/>
      <c r="T332" s="21"/>
      <c r="U332" s="21"/>
    </row>
    <row r="333" spans="1:21">
      <c r="A333" s="21"/>
      <c r="B333" s="21"/>
      <c r="C333" s="21"/>
      <c r="D333" s="21"/>
      <c r="E333" s="21"/>
      <c r="F333" s="21"/>
      <c r="G333" s="21"/>
      <c r="H333" s="21"/>
      <c r="I333" s="21"/>
      <c r="J333" s="21"/>
      <c r="K333" s="21"/>
      <c r="L333" s="21"/>
      <c r="M333" s="21"/>
      <c r="N333" s="21"/>
      <c r="O333" s="21"/>
      <c r="P333" s="21"/>
      <c r="Q333" s="21"/>
      <c r="R333" s="21"/>
      <c r="S333" s="21"/>
      <c r="T333" s="21"/>
      <c r="U333" s="21"/>
    </row>
    <row r="334" spans="1:21">
      <c r="A334" s="21"/>
      <c r="B334" s="21"/>
      <c r="C334" s="21"/>
      <c r="D334" s="21"/>
      <c r="E334" s="21"/>
      <c r="F334" s="21"/>
      <c r="G334" s="21"/>
      <c r="H334" s="21"/>
      <c r="I334" s="21"/>
      <c r="J334" s="21"/>
      <c r="K334" s="21"/>
      <c r="L334" s="21"/>
      <c r="M334" s="21"/>
      <c r="N334" s="21"/>
      <c r="O334" s="21"/>
      <c r="P334" s="21"/>
      <c r="Q334" s="21"/>
      <c r="R334" s="21"/>
      <c r="S334" s="21"/>
      <c r="T334" s="21"/>
      <c r="U334" s="21"/>
    </row>
    <row r="335" spans="1:21">
      <c r="A335" s="21"/>
      <c r="B335" s="21"/>
      <c r="C335" s="21"/>
      <c r="D335" s="21"/>
      <c r="E335" s="21"/>
      <c r="F335" s="21"/>
      <c r="G335" s="21"/>
      <c r="H335" s="21"/>
      <c r="I335" s="21"/>
      <c r="J335" s="21"/>
      <c r="K335" s="21"/>
      <c r="L335" s="21"/>
      <c r="M335" s="21"/>
      <c r="N335" s="21"/>
      <c r="O335" s="21"/>
      <c r="P335" s="21"/>
      <c r="Q335" s="21"/>
      <c r="R335" s="21"/>
      <c r="S335" s="21"/>
      <c r="T335" s="21"/>
      <c r="U335" s="21"/>
    </row>
    <row r="336" spans="1:21">
      <c r="A336" s="21"/>
      <c r="B336" s="21"/>
      <c r="C336" s="21"/>
      <c r="D336" s="21"/>
      <c r="E336" s="21"/>
      <c r="F336" s="21"/>
      <c r="G336" s="21"/>
      <c r="H336" s="21"/>
      <c r="I336" s="21"/>
      <c r="J336" s="21"/>
      <c r="K336" s="21"/>
      <c r="L336" s="21"/>
      <c r="M336" s="21"/>
      <c r="N336" s="21"/>
      <c r="O336" s="21"/>
      <c r="P336" s="21"/>
      <c r="Q336" s="21"/>
      <c r="R336" s="21"/>
      <c r="S336" s="21"/>
      <c r="T336" s="21"/>
      <c r="U336" s="21"/>
    </row>
    <row r="337" spans="1:21">
      <c r="A337" s="21"/>
      <c r="B337" s="21"/>
      <c r="C337" s="21"/>
      <c r="D337" s="21"/>
      <c r="E337" s="21"/>
      <c r="F337" s="21"/>
      <c r="G337" s="21"/>
      <c r="H337" s="21"/>
      <c r="I337" s="21"/>
      <c r="J337" s="21"/>
      <c r="K337" s="21"/>
      <c r="L337" s="21"/>
      <c r="M337" s="21"/>
      <c r="N337" s="21"/>
      <c r="O337" s="21"/>
      <c r="P337" s="21"/>
      <c r="Q337" s="21"/>
      <c r="R337" s="21"/>
      <c r="S337" s="21"/>
      <c r="T337" s="21"/>
      <c r="U337" s="21"/>
    </row>
    <row r="338" spans="1:21">
      <c r="A338" s="21"/>
      <c r="B338" s="21"/>
      <c r="C338" s="21"/>
      <c r="D338" s="21"/>
      <c r="E338" s="21"/>
      <c r="F338" s="21"/>
      <c r="G338" s="21"/>
      <c r="H338" s="21"/>
      <c r="I338" s="21"/>
      <c r="J338" s="21"/>
      <c r="K338" s="21"/>
      <c r="L338" s="21"/>
      <c r="M338" s="21"/>
      <c r="N338" s="21"/>
      <c r="O338" s="21"/>
      <c r="P338" s="21"/>
      <c r="Q338" s="21"/>
      <c r="R338" s="21"/>
      <c r="S338" s="21"/>
      <c r="T338" s="21"/>
      <c r="U338" s="21"/>
    </row>
    <row r="339" spans="1:21">
      <c r="A339" s="21"/>
      <c r="B339" s="21"/>
      <c r="C339" s="21"/>
      <c r="D339" s="21"/>
      <c r="E339" s="21"/>
      <c r="F339" s="21"/>
      <c r="G339" s="21"/>
      <c r="H339" s="21"/>
      <c r="I339" s="21"/>
      <c r="J339" s="21"/>
      <c r="K339" s="21"/>
      <c r="L339" s="21"/>
      <c r="M339" s="21"/>
      <c r="N339" s="21"/>
      <c r="O339" s="21"/>
      <c r="P339" s="21"/>
      <c r="Q339" s="21"/>
      <c r="R339" s="21"/>
      <c r="S339" s="21"/>
      <c r="T339" s="21"/>
      <c r="U339" s="21"/>
    </row>
    <row r="340" spans="1:21">
      <c r="A340" s="21"/>
      <c r="B340" s="21"/>
      <c r="C340" s="21"/>
      <c r="D340" s="21"/>
      <c r="E340" s="21"/>
      <c r="F340" s="21"/>
      <c r="G340" s="21"/>
      <c r="H340" s="21"/>
      <c r="I340" s="21"/>
      <c r="J340" s="21"/>
      <c r="K340" s="21"/>
      <c r="L340" s="21"/>
      <c r="M340" s="21"/>
      <c r="N340" s="21"/>
      <c r="O340" s="21"/>
      <c r="P340" s="21"/>
      <c r="Q340" s="21"/>
      <c r="R340" s="21"/>
      <c r="S340" s="21"/>
      <c r="T340" s="21"/>
      <c r="U340" s="21"/>
    </row>
    <row r="341" spans="1:21">
      <c r="A341" s="21"/>
      <c r="B341" s="21"/>
      <c r="C341" s="21"/>
      <c r="D341" s="21"/>
      <c r="E341" s="21"/>
      <c r="F341" s="21"/>
      <c r="G341" s="21"/>
      <c r="H341" s="21"/>
      <c r="I341" s="21"/>
      <c r="J341" s="21"/>
      <c r="K341" s="21"/>
      <c r="L341" s="21"/>
      <c r="M341" s="21"/>
      <c r="N341" s="21"/>
      <c r="O341" s="21"/>
      <c r="P341" s="21"/>
      <c r="Q341" s="21"/>
      <c r="R341" s="21"/>
      <c r="S341" s="21"/>
      <c r="T341" s="21"/>
      <c r="U341" s="21"/>
    </row>
    <row r="342" spans="1:21">
      <c r="A342" s="21"/>
      <c r="B342" s="21"/>
      <c r="C342" s="21"/>
      <c r="D342" s="21"/>
      <c r="E342" s="21"/>
      <c r="F342" s="21"/>
      <c r="G342" s="21"/>
      <c r="H342" s="21"/>
      <c r="I342" s="21"/>
      <c r="J342" s="21"/>
      <c r="K342" s="21"/>
      <c r="L342" s="21"/>
      <c r="M342" s="21"/>
      <c r="N342" s="21"/>
      <c r="O342" s="21"/>
      <c r="P342" s="21"/>
      <c r="Q342" s="21"/>
      <c r="R342" s="21"/>
      <c r="S342" s="21"/>
      <c r="T342" s="21"/>
      <c r="U342" s="21"/>
    </row>
    <row r="343" spans="1:21">
      <c r="A343" s="21"/>
      <c r="B343" s="21"/>
      <c r="C343" s="21"/>
      <c r="D343" s="21"/>
      <c r="E343" s="21"/>
      <c r="F343" s="21"/>
      <c r="G343" s="21"/>
      <c r="H343" s="21"/>
      <c r="I343" s="21"/>
      <c r="J343" s="21"/>
      <c r="K343" s="21"/>
      <c r="L343" s="21"/>
      <c r="M343" s="21"/>
      <c r="N343" s="21"/>
      <c r="O343" s="21"/>
      <c r="P343" s="21"/>
      <c r="Q343" s="21"/>
      <c r="R343" s="21"/>
      <c r="S343" s="21"/>
      <c r="T343" s="21"/>
      <c r="U343" s="21"/>
    </row>
    <row r="344" spans="1:21">
      <c r="A344" s="21"/>
      <c r="B344" s="21"/>
      <c r="C344" s="21"/>
      <c r="D344" s="21"/>
      <c r="E344" s="21"/>
      <c r="F344" s="21"/>
      <c r="G344" s="21"/>
      <c r="H344" s="21"/>
      <c r="I344" s="21"/>
      <c r="J344" s="21"/>
      <c r="K344" s="21"/>
      <c r="L344" s="21"/>
      <c r="M344" s="21"/>
      <c r="N344" s="21"/>
      <c r="O344" s="21"/>
      <c r="P344" s="21"/>
      <c r="Q344" s="21"/>
      <c r="R344" s="21"/>
      <c r="S344" s="21"/>
      <c r="T344" s="21"/>
      <c r="U344" s="21"/>
    </row>
    <row r="345" spans="1:21">
      <c r="A345" s="21"/>
      <c r="B345" s="21"/>
      <c r="C345" s="21"/>
      <c r="D345" s="21"/>
      <c r="E345" s="21"/>
      <c r="F345" s="21"/>
      <c r="G345" s="21"/>
      <c r="H345" s="21"/>
      <c r="I345" s="21"/>
      <c r="J345" s="21"/>
      <c r="K345" s="21"/>
      <c r="L345" s="21"/>
      <c r="M345" s="21"/>
      <c r="N345" s="21"/>
      <c r="O345" s="21"/>
      <c r="P345" s="21"/>
      <c r="Q345" s="21"/>
      <c r="R345" s="21"/>
      <c r="S345" s="21"/>
      <c r="T345" s="21"/>
      <c r="U345" s="21"/>
    </row>
    <row r="346" spans="1:21">
      <c r="A346" s="21"/>
      <c r="B346" s="21"/>
      <c r="C346" s="21"/>
      <c r="D346" s="21"/>
      <c r="E346" s="21"/>
      <c r="F346" s="21"/>
      <c r="G346" s="21"/>
      <c r="H346" s="21"/>
      <c r="I346" s="21"/>
      <c r="J346" s="21"/>
      <c r="K346" s="21"/>
      <c r="L346" s="21"/>
      <c r="M346" s="21"/>
      <c r="N346" s="21"/>
      <c r="O346" s="21"/>
      <c r="P346" s="21"/>
      <c r="Q346" s="21"/>
      <c r="R346" s="21"/>
      <c r="S346" s="21"/>
      <c r="T346" s="21"/>
      <c r="U346" s="21"/>
    </row>
    <row r="347" spans="1:21">
      <c r="A347" s="21"/>
      <c r="B347" s="21"/>
      <c r="C347" s="21"/>
      <c r="D347" s="21"/>
      <c r="E347" s="21"/>
      <c r="F347" s="21"/>
      <c r="G347" s="21"/>
      <c r="H347" s="21"/>
      <c r="I347" s="21"/>
      <c r="J347" s="21"/>
      <c r="K347" s="21"/>
      <c r="L347" s="21"/>
      <c r="M347" s="21"/>
      <c r="N347" s="21"/>
      <c r="O347" s="21"/>
      <c r="P347" s="21"/>
      <c r="Q347" s="21"/>
      <c r="R347" s="21"/>
      <c r="S347" s="21"/>
      <c r="T347" s="21"/>
      <c r="U347" s="21"/>
    </row>
    <row r="348" spans="1:21">
      <c r="A348" s="21"/>
      <c r="B348" s="21"/>
      <c r="C348" s="21"/>
      <c r="D348" s="21"/>
      <c r="E348" s="21"/>
      <c r="F348" s="21"/>
      <c r="G348" s="21"/>
      <c r="H348" s="21"/>
      <c r="I348" s="21"/>
      <c r="J348" s="21"/>
      <c r="K348" s="21"/>
      <c r="L348" s="21"/>
      <c r="M348" s="21"/>
      <c r="N348" s="21"/>
      <c r="O348" s="21"/>
      <c r="P348" s="21"/>
      <c r="Q348" s="21"/>
      <c r="R348" s="21"/>
      <c r="S348" s="21"/>
      <c r="T348" s="21"/>
      <c r="U348" s="21"/>
    </row>
    <row r="349" spans="1:21">
      <c r="A349" s="21"/>
      <c r="B349" s="21"/>
      <c r="C349" s="21"/>
      <c r="D349" s="21"/>
      <c r="E349" s="21"/>
      <c r="F349" s="21"/>
      <c r="G349" s="21"/>
      <c r="H349" s="21"/>
      <c r="I349" s="21"/>
      <c r="J349" s="21"/>
      <c r="K349" s="21"/>
      <c r="L349" s="21"/>
      <c r="M349" s="21"/>
      <c r="N349" s="21"/>
      <c r="O349" s="21"/>
      <c r="P349" s="21"/>
      <c r="Q349" s="21"/>
      <c r="R349" s="21"/>
      <c r="S349" s="21"/>
      <c r="T349" s="21"/>
      <c r="U349" s="21"/>
    </row>
    <row r="350" spans="1:21">
      <c r="A350" s="21"/>
      <c r="B350" s="21"/>
      <c r="C350" s="21"/>
      <c r="D350" s="21"/>
      <c r="E350" s="21"/>
      <c r="F350" s="21"/>
      <c r="G350" s="21"/>
      <c r="H350" s="21"/>
      <c r="I350" s="21"/>
      <c r="J350" s="21"/>
      <c r="K350" s="21"/>
      <c r="L350" s="21"/>
      <c r="M350" s="21"/>
      <c r="N350" s="21"/>
      <c r="O350" s="21"/>
      <c r="P350" s="21"/>
      <c r="Q350" s="21"/>
      <c r="R350" s="21"/>
      <c r="S350" s="21"/>
      <c r="T350" s="21"/>
      <c r="U350" s="21"/>
    </row>
    <row r="351" spans="1:21">
      <c r="A351" s="21"/>
      <c r="B351" s="21"/>
      <c r="C351" s="21"/>
      <c r="D351" s="21"/>
      <c r="E351" s="21"/>
      <c r="F351" s="21"/>
      <c r="G351" s="21"/>
      <c r="H351" s="21"/>
      <c r="I351" s="21"/>
      <c r="J351" s="21"/>
      <c r="K351" s="21"/>
      <c r="L351" s="21"/>
      <c r="M351" s="21"/>
      <c r="N351" s="21"/>
      <c r="O351" s="21"/>
      <c r="P351" s="21"/>
      <c r="Q351" s="21"/>
      <c r="R351" s="21"/>
      <c r="S351" s="21"/>
      <c r="T351" s="21"/>
      <c r="U351" s="21"/>
    </row>
    <row r="352" spans="1:21">
      <c r="A352" s="21"/>
      <c r="B352" s="21"/>
      <c r="C352" s="21"/>
      <c r="D352" s="21"/>
      <c r="E352" s="21"/>
      <c r="F352" s="21"/>
      <c r="G352" s="21"/>
      <c r="H352" s="21"/>
      <c r="I352" s="21"/>
      <c r="J352" s="21"/>
      <c r="K352" s="21"/>
      <c r="L352" s="21"/>
      <c r="M352" s="21"/>
      <c r="N352" s="21"/>
      <c r="O352" s="21"/>
      <c r="P352" s="21"/>
      <c r="Q352" s="21"/>
      <c r="R352" s="21"/>
      <c r="S352" s="21"/>
      <c r="T352" s="21"/>
      <c r="U352" s="21"/>
    </row>
    <row r="353" spans="1:21">
      <c r="A353" s="21"/>
      <c r="B353" s="21"/>
      <c r="C353" s="21"/>
      <c r="D353" s="21"/>
      <c r="E353" s="21"/>
      <c r="F353" s="21"/>
      <c r="G353" s="21"/>
      <c r="H353" s="21"/>
      <c r="I353" s="21"/>
      <c r="J353" s="21"/>
      <c r="K353" s="21"/>
      <c r="L353" s="21"/>
      <c r="M353" s="21"/>
      <c r="N353" s="21"/>
      <c r="O353" s="21"/>
      <c r="P353" s="21"/>
      <c r="Q353" s="21"/>
      <c r="R353" s="21"/>
      <c r="S353" s="21"/>
      <c r="T353" s="21"/>
      <c r="U353" s="21"/>
    </row>
    <row r="354" spans="1:21">
      <c r="A354" s="21"/>
      <c r="B354" s="21"/>
      <c r="C354" s="21"/>
      <c r="D354" s="21"/>
      <c r="E354" s="21"/>
      <c r="F354" s="21"/>
      <c r="G354" s="21"/>
      <c r="H354" s="21"/>
      <c r="I354" s="21"/>
      <c r="J354" s="21"/>
      <c r="K354" s="21"/>
      <c r="L354" s="21"/>
      <c r="M354" s="21"/>
      <c r="N354" s="21"/>
      <c r="O354" s="21"/>
      <c r="P354" s="21"/>
      <c r="Q354" s="21"/>
      <c r="R354" s="21"/>
      <c r="S354" s="21"/>
      <c r="T354" s="21"/>
      <c r="U354" s="21"/>
    </row>
    <row r="355" spans="1:21">
      <c r="A355" s="21"/>
      <c r="B355" s="21"/>
      <c r="C355" s="21"/>
      <c r="D355" s="21"/>
      <c r="E355" s="21"/>
      <c r="F355" s="21"/>
      <c r="G355" s="21"/>
      <c r="H355" s="21"/>
      <c r="I355" s="21"/>
      <c r="J355" s="21"/>
      <c r="K355" s="21"/>
      <c r="L355" s="21"/>
      <c r="M355" s="21"/>
      <c r="N355" s="21"/>
      <c r="O355" s="21"/>
      <c r="P355" s="21"/>
      <c r="Q355" s="21"/>
      <c r="R355" s="21"/>
      <c r="S355" s="21"/>
      <c r="T355" s="21"/>
      <c r="U355" s="21"/>
    </row>
    <row r="356" spans="1:21">
      <c r="A356" s="21"/>
      <c r="B356" s="21"/>
      <c r="C356" s="21"/>
      <c r="D356" s="21"/>
      <c r="E356" s="21"/>
      <c r="F356" s="21"/>
      <c r="G356" s="21"/>
      <c r="H356" s="21"/>
      <c r="I356" s="21"/>
      <c r="J356" s="21"/>
      <c r="K356" s="21"/>
      <c r="L356" s="21"/>
      <c r="M356" s="21"/>
      <c r="N356" s="21"/>
      <c r="O356" s="21"/>
      <c r="P356" s="21"/>
      <c r="Q356" s="21"/>
      <c r="R356" s="21"/>
      <c r="S356" s="21"/>
      <c r="T356" s="21"/>
      <c r="U356" s="21"/>
    </row>
    <row r="357" spans="1:21">
      <c r="A357" s="21"/>
      <c r="B357" s="21"/>
      <c r="C357" s="21"/>
      <c r="D357" s="21"/>
      <c r="E357" s="21"/>
      <c r="F357" s="21"/>
      <c r="G357" s="21"/>
      <c r="H357" s="21"/>
      <c r="I357" s="21"/>
      <c r="J357" s="21"/>
      <c r="K357" s="21"/>
      <c r="L357" s="21"/>
      <c r="M357" s="21"/>
      <c r="N357" s="21"/>
      <c r="O357" s="21"/>
      <c r="P357" s="21"/>
      <c r="Q357" s="21"/>
      <c r="R357" s="21"/>
      <c r="S357" s="21"/>
      <c r="T357" s="21"/>
      <c r="U357" s="21"/>
    </row>
    <row r="358" spans="1:21">
      <c r="A358" s="21"/>
      <c r="B358" s="21"/>
      <c r="C358" s="21"/>
      <c r="D358" s="21"/>
      <c r="E358" s="21"/>
      <c r="F358" s="21"/>
      <c r="G358" s="21"/>
      <c r="H358" s="21"/>
      <c r="I358" s="21"/>
      <c r="J358" s="21"/>
      <c r="K358" s="21"/>
      <c r="L358" s="21"/>
      <c r="M358" s="21"/>
      <c r="N358" s="21"/>
      <c r="O358" s="21"/>
      <c r="P358" s="21"/>
      <c r="Q358" s="21"/>
      <c r="R358" s="21"/>
      <c r="S358" s="21"/>
      <c r="T358" s="21"/>
      <c r="U358" s="21"/>
    </row>
    <row r="359" spans="1:21">
      <c r="A359" s="21"/>
      <c r="B359" s="21"/>
      <c r="C359" s="21"/>
      <c r="D359" s="21"/>
      <c r="E359" s="21"/>
      <c r="F359" s="21"/>
      <c r="G359" s="21"/>
      <c r="H359" s="21"/>
      <c r="I359" s="21"/>
      <c r="J359" s="21"/>
      <c r="K359" s="21"/>
      <c r="L359" s="21"/>
      <c r="M359" s="21"/>
      <c r="N359" s="21"/>
      <c r="O359" s="21"/>
      <c r="P359" s="21"/>
      <c r="Q359" s="21"/>
      <c r="R359" s="21"/>
      <c r="S359" s="21"/>
      <c r="T359" s="21"/>
      <c r="U359" s="21"/>
    </row>
    <row r="360" spans="1:21">
      <c r="A360" s="21"/>
      <c r="B360" s="21"/>
      <c r="C360" s="21"/>
      <c r="D360" s="21"/>
      <c r="E360" s="21"/>
      <c r="F360" s="21"/>
      <c r="G360" s="21"/>
      <c r="H360" s="21"/>
      <c r="I360" s="21"/>
      <c r="J360" s="21"/>
      <c r="K360" s="21"/>
      <c r="L360" s="21"/>
      <c r="M360" s="21"/>
      <c r="N360" s="21"/>
      <c r="O360" s="21"/>
      <c r="P360" s="21"/>
      <c r="Q360" s="21"/>
      <c r="R360" s="21"/>
      <c r="S360" s="21"/>
      <c r="T360" s="21"/>
      <c r="U360" s="21"/>
    </row>
    <row r="361" spans="1:21">
      <c r="A361" s="21"/>
      <c r="B361" s="21"/>
      <c r="C361" s="21"/>
      <c r="D361" s="21"/>
      <c r="E361" s="21"/>
      <c r="F361" s="21"/>
      <c r="G361" s="21"/>
      <c r="H361" s="21"/>
      <c r="I361" s="21"/>
      <c r="J361" s="21"/>
      <c r="K361" s="21"/>
      <c r="L361" s="21"/>
      <c r="M361" s="21"/>
      <c r="N361" s="21"/>
      <c r="O361" s="21"/>
      <c r="P361" s="21"/>
      <c r="Q361" s="21"/>
      <c r="R361" s="21"/>
      <c r="S361" s="21"/>
      <c r="T361" s="21"/>
      <c r="U361" s="21"/>
    </row>
    <row r="362" spans="1:21">
      <c r="A362" s="21"/>
      <c r="B362" s="21"/>
      <c r="C362" s="21"/>
      <c r="D362" s="21"/>
      <c r="E362" s="21"/>
      <c r="F362" s="21"/>
      <c r="G362" s="21"/>
      <c r="H362" s="21"/>
      <c r="I362" s="21"/>
      <c r="J362" s="21"/>
      <c r="K362" s="21"/>
      <c r="L362" s="21"/>
      <c r="M362" s="21"/>
      <c r="N362" s="21"/>
      <c r="O362" s="21"/>
      <c r="P362" s="21"/>
      <c r="Q362" s="21"/>
      <c r="R362" s="21"/>
      <c r="S362" s="21"/>
      <c r="T362" s="21"/>
      <c r="U362" s="21"/>
    </row>
    <row r="363" spans="1:21">
      <c r="A363" s="21"/>
      <c r="B363" s="21"/>
      <c r="C363" s="21"/>
      <c r="D363" s="21"/>
      <c r="E363" s="21"/>
      <c r="F363" s="21"/>
      <c r="G363" s="21"/>
      <c r="H363" s="21"/>
      <c r="I363" s="21"/>
      <c r="J363" s="21"/>
      <c r="K363" s="21"/>
      <c r="L363" s="21"/>
      <c r="M363" s="21"/>
      <c r="N363" s="21"/>
      <c r="O363" s="21"/>
      <c r="P363" s="21"/>
      <c r="Q363" s="21"/>
      <c r="R363" s="21"/>
      <c r="S363" s="21"/>
      <c r="T363" s="21"/>
      <c r="U363" s="21"/>
    </row>
    <row r="364" spans="1:21">
      <c r="A364" s="21"/>
      <c r="B364" s="21"/>
      <c r="C364" s="21"/>
      <c r="D364" s="21"/>
      <c r="E364" s="21"/>
      <c r="F364" s="21"/>
      <c r="G364" s="21"/>
      <c r="H364" s="21"/>
      <c r="I364" s="21"/>
      <c r="J364" s="21"/>
      <c r="K364" s="21"/>
      <c r="L364" s="21"/>
      <c r="M364" s="21"/>
      <c r="N364" s="21"/>
      <c r="O364" s="21"/>
      <c r="P364" s="21"/>
      <c r="Q364" s="21"/>
      <c r="R364" s="21"/>
      <c r="S364" s="21"/>
      <c r="T364" s="21"/>
      <c r="U364" s="21"/>
    </row>
    <row r="365" spans="1:21">
      <c r="A365" s="21"/>
      <c r="B365" s="21"/>
      <c r="C365" s="21"/>
      <c r="D365" s="21"/>
      <c r="E365" s="21"/>
      <c r="F365" s="21"/>
      <c r="G365" s="21"/>
      <c r="H365" s="21"/>
      <c r="I365" s="21"/>
      <c r="J365" s="21"/>
      <c r="K365" s="21"/>
      <c r="L365" s="21"/>
      <c r="M365" s="21"/>
      <c r="N365" s="21"/>
      <c r="O365" s="21"/>
      <c r="P365" s="21"/>
      <c r="Q365" s="21"/>
      <c r="R365" s="21"/>
      <c r="S365" s="21"/>
      <c r="T365" s="21"/>
      <c r="U365" s="21"/>
    </row>
    <row r="366" spans="1:21">
      <c r="A366" s="21"/>
      <c r="B366" s="21"/>
      <c r="C366" s="21"/>
      <c r="D366" s="21"/>
      <c r="E366" s="21"/>
      <c r="F366" s="21"/>
      <c r="G366" s="21"/>
      <c r="H366" s="21"/>
      <c r="I366" s="21"/>
      <c r="J366" s="21"/>
      <c r="K366" s="21"/>
      <c r="L366" s="21"/>
      <c r="M366" s="21"/>
      <c r="N366" s="21"/>
      <c r="O366" s="21"/>
      <c r="P366" s="21"/>
      <c r="Q366" s="21"/>
      <c r="R366" s="21"/>
      <c r="S366" s="21"/>
      <c r="T366" s="21"/>
      <c r="U366" s="21"/>
    </row>
    <row r="367" spans="1:21">
      <c r="A367" s="21"/>
      <c r="B367" s="21"/>
      <c r="C367" s="21"/>
      <c r="D367" s="21"/>
      <c r="E367" s="21"/>
      <c r="F367" s="21"/>
      <c r="G367" s="21"/>
      <c r="H367" s="21"/>
      <c r="I367" s="21"/>
      <c r="J367" s="21"/>
      <c r="K367" s="21"/>
      <c r="L367" s="21"/>
      <c r="M367" s="21"/>
      <c r="N367" s="21"/>
      <c r="O367" s="21"/>
      <c r="P367" s="21"/>
      <c r="Q367" s="21"/>
      <c r="R367" s="21"/>
      <c r="S367" s="21"/>
      <c r="T367" s="21"/>
      <c r="U367" s="21"/>
    </row>
    <row r="368" spans="1:21">
      <c r="A368" s="21"/>
      <c r="B368" s="21"/>
      <c r="C368" s="21"/>
      <c r="D368" s="21"/>
      <c r="E368" s="21"/>
      <c r="F368" s="21"/>
      <c r="G368" s="21"/>
      <c r="H368" s="21"/>
      <c r="I368" s="21"/>
      <c r="J368" s="21"/>
      <c r="K368" s="21"/>
      <c r="L368" s="21"/>
      <c r="M368" s="21"/>
      <c r="N368" s="21"/>
      <c r="O368" s="21"/>
      <c r="P368" s="21"/>
      <c r="Q368" s="21"/>
      <c r="R368" s="21"/>
      <c r="S368" s="21"/>
      <c r="T368" s="21"/>
      <c r="U368" s="21"/>
    </row>
    <row r="369" spans="1:21">
      <c r="A369" s="21"/>
      <c r="B369" s="21"/>
      <c r="C369" s="21"/>
      <c r="D369" s="21"/>
      <c r="E369" s="21"/>
      <c r="F369" s="21"/>
      <c r="G369" s="21"/>
      <c r="H369" s="21"/>
      <c r="I369" s="21"/>
      <c r="J369" s="21"/>
      <c r="K369" s="21"/>
      <c r="L369" s="21"/>
      <c r="M369" s="21"/>
      <c r="N369" s="21"/>
      <c r="O369" s="21"/>
      <c r="P369" s="21"/>
      <c r="Q369" s="21"/>
      <c r="R369" s="21"/>
      <c r="S369" s="21"/>
      <c r="T369" s="21"/>
      <c r="U369" s="21"/>
    </row>
    <row r="370" spans="1:21">
      <c r="A370" s="21"/>
      <c r="B370" s="21"/>
      <c r="C370" s="21"/>
      <c r="D370" s="21"/>
      <c r="E370" s="21"/>
      <c r="F370" s="21"/>
      <c r="G370" s="21"/>
      <c r="H370" s="21"/>
      <c r="I370" s="21"/>
      <c r="J370" s="21"/>
      <c r="K370" s="21"/>
      <c r="L370" s="21"/>
      <c r="M370" s="21"/>
      <c r="N370" s="21"/>
      <c r="O370" s="21"/>
      <c r="P370" s="21"/>
      <c r="Q370" s="21"/>
      <c r="R370" s="21"/>
      <c r="S370" s="21"/>
      <c r="T370" s="21"/>
      <c r="U370" s="21"/>
    </row>
    <row r="371" spans="1:21">
      <c r="A371" s="21"/>
      <c r="B371" s="21"/>
      <c r="C371" s="21"/>
      <c r="D371" s="21"/>
      <c r="E371" s="21"/>
      <c r="F371" s="21"/>
      <c r="G371" s="21"/>
      <c r="H371" s="21"/>
      <c r="I371" s="21"/>
      <c r="J371" s="21"/>
      <c r="K371" s="21"/>
      <c r="L371" s="21"/>
      <c r="M371" s="21"/>
      <c r="N371" s="21"/>
      <c r="O371" s="21"/>
      <c r="P371" s="21"/>
      <c r="Q371" s="21"/>
      <c r="R371" s="21"/>
      <c r="S371" s="21"/>
      <c r="T371" s="21"/>
      <c r="U371" s="21"/>
    </row>
    <row r="372" spans="1:21">
      <c r="A372" s="21"/>
      <c r="B372" s="21"/>
      <c r="C372" s="21"/>
      <c r="D372" s="21"/>
      <c r="E372" s="21"/>
      <c r="F372" s="21"/>
      <c r="G372" s="21"/>
      <c r="H372" s="21"/>
      <c r="I372" s="21"/>
      <c r="J372" s="21"/>
      <c r="K372" s="21"/>
      <c r="L372" s="21"/>
      <c r="M372" s="21"/>
      <c r="N372" s="21"/>
      <c r="O372" s="21"/>
      <c r="P372" s="21"/>
      <c r="Q372" s="21"/>
      <c r="R372" s="21"/>
      <c r="S372" s="21"/>
      <c r="T372" s="21"/>
      <c r="U372" s="21"/>
    </row>
    <row r="373" spans="1:21">
      <c r="A373" s="21"/>
      <c r="B373" s="21"/>
      <c r="C373" s="21"/>
      <c r="D373" s="21"/>
      <c r="E373" s="21"/>
      <c r="F373" s="21"/>
      <c r="G373" s="21"/>
      <c r="H373" s="21"/>
      <c r="I373" s="21"/>
      <c r="J373" s="21"/>
      <c r="K373" s="21"/>
      <c r="L373" s="21"/>
      <c r="M373" s="21"/>
      <c r="N373" s="21"/>
      <c r="O373" s="21"/>
      <c r="P373" s="21"/>
      <c r="Q373" s="21"/>
      <c r="R373" s="21"/>
      <c r="S373" s="21"/>
      <c r="T373" s="21"/>
      <c r="U373" s="21"/>
    </row>
    <row r="374" spans="1:21">
      <c r="A374" s="21"/>
      <c r="B374" s="21"/>
      <c r="C374" s="21"/>
      <c r="D374" s="21"/>
      <c r="E374" s="21"/>
      <c r="F374" s="21"/>
      <c r="G374" s="21"/>
      <c r="H374" s="21"/>
      <c r="I374" s="21"/>
      <c r="J374" s="21"/>
      <c r="K374" s="21"/>
      <c r="L374" s="21"/>
      <c r="M374" s="21"/>
      <c r="N374" s="21"/>
      <c r="O374" s="21"/>
      <c r="P374" s="21"/>
      <c r="Q374" s="21"/>
      <c r="R374" s="21"/>
      <c r="S374" s="21"/>
      <c r="T374" s="21"/>
      <c r="U374" s="21"/>
    </row>
    <row r="375" spans="1:21">
      <c r="A375" s="21"/>
      <c r="B375" s="21"/>
      <c r="C375" s="21"/>
      <c r="D375" s="21"/>
      <c r="E375" s="21"/>
      <c r="F375" s="21"/>
      <c r="G375" s="21"/>
      <c r="H375" s="21"/>
      <c r="I375" s="21"/>
      <c r="J375" s="21"/>
      <c r="K375" s="21"/>
      <c r="L375" s="21"/>
      <c r="M375" s="21"/>
      <c r="N375" s="21"/>
      <c r="O375" s="21"/>
      <c r="P375" s="21"/>
      <c r="Q375" s="21"/>
      <c r="R375" s="21"/>
      <c r="S375" s="21"/>
      <c r="T375" s="21"/>
      <c r="U375" s="21"/>
    </row>
    <row r="376" spans="1:21">
      <c r="A376" s="21"/>
      <c r="B376" s="21"/>
      <c r="C376" s="21"/>
      <c r="D376" s="21"/>
      <c r="E376" s="21"/>
      <c r="F376" s="21"/>
      <c r="G376" s="21"/>
      <c r="H376" s="21"/>
      <c r="I376" s="21"/>
      <c r="J376" s="21"/>
      <c r="K376" s="21"/>
      <c r="L376" s="21"/>
      <c r="M376" s="21"/>
      <c r="N376" s="21"/>
      <c r="O376" s="21"/>
      <c r="P376" s="21"/>
      <c r="Q376" s="21"/>
      <c r="R376" s="21"/>
      <c r="S376" s="21"/>
      <c r="T376" s="21"/>
      <c r="U376" s="21"/>
    </row>
    <row r="377" spans="1:21">
      <c r="A377" s="21"/>
      <c r="B377" s="21"/>
      <c r="C377" s="21"/>
      <c r="D377" s="21"/>
      <c r="E377" s="21"/>
      <c r="F377" s="21"/>
      <c r="G377" s="21"/>
      <c r="H377" s="21"/>
      <c r="I377" s="21"/>
      <c r="J377" s="21"/>
      <c r="K377" s="21"/>
      <c r="L377" s="21"/>
      <c r="M377" s="21"/>
      <c r="N377" s="21"/>
      <c r="O377" s="21"/>
      <c r="P377" s="21"/>
      <c r="Q377" s="21"/>
      <c r="R377" s="21"/>
      <c r="S377" s="21"/>
      <c r="T377" s="21"/>
      <c r="U377" s="21"/>
    </row>
    <row r="378" spans="1:21">
      <c r="A378" s="21"/>
      <c r="B378" s="21"/>
      <c r="C378" s="21"/>
      <c r="D378" s="21"/>
      <c r="E378" s="21"/>
      <c r="F378" s="21"/>
      <c r="G378" s="21"/>
      <c r="H378" s="21"/>
      <c r="I378" s="21"/>
      <c r="J378" s="21"/>
      <c r="K378" s="21"/>
      <c r="L378" s="21"/>
      <c r="M378" s="21"/>
      <c r="N378" s="21"/>
      <c r="O378" s="21"/>
      <c r="P378" s="21"/>
      <c r="Q378" s="21"/>
      <c r="R378" s="21"/>
      <c r="S378" s="21"/>
      <c r="T378" s="21"/>
      <c r="U378" s="21"/>
    </row>
    <row r="379" spans="1:21">
      <c r="A379" s="21"/>
      <c r="B379" s="21"/>
      <c r="C379" s="21"/>
      <c r="D379" s="21"/>
      <c r="E379" s="21"/>
      <c r="F379" s="21"/>
      <c r="G379" s="21"/>
      <c r="H379" s="21"/>
      <c r="I379" s="21"/>
      <c r="J379" s="21"/>
      <c r="K379" s="21"/>
      <c r="L379" s="21"/>
      <c r="M379" s="21"/>
      <c r="N379" s="21"/>
      <c r="O379" s="21"/>
      <c r="P379" s="21"/>
      <c r="Q379" s="21"/>
      <c r="R379" s="21"/>
      <c r="S379" s="21"/>
      <c r="T379" s="21"/>
      <c r="U379" s="21"/>
    </row>
    <row r="380" spans="1:21">
      <c r="A380" s="21"/>
      <c r="B380" s="21"/>
      <c r="C380" s="21"/>
      <c r="D380" s="21"/>
      <c r="E380" s="21"/>
      <c r="F380" s="21"/>
      <c r="G380" s="21"/>
      <c r="H380" s="21"/>
      <c r="I380" s="21"/>
      <c r="J380" s="21"/>
      <c r="K380" s="21"/>
      <c r="L380" s="21"/>
      <c r="M380" s="21"/>
      <c r="N380" s="21"/>
      <c r="O380" s="21"/>
      <c r="P380" s="21"/>
      <c r="Q380" s="21"/>
      <c r="R380" s="21"/>
      <c r="S380" s="21"/>
      <c r="T380" s="21"/>
      <c r="U380" s="21"/>
    </row>
    <row r="381" spans="1:21">
      <c r="A381" s="21"/>
      <c r="B381" s="21"/>
      <c r="C381" s="21"/>
      <c r="D381" s="21"/>
      <c r="E381" s="21"/>
      <c r="F381" s="21"/>
      <c r="G381" s="21"/>
      <c r="H381" s="21"/>
      <c r="I381" s="21"/>
      <c r="J381" s="21"/>
      <c r="K381" s="21"/>
      <c r="L381" s="21"/>
      <c r="M381" s="21"/>
      <c r="N381" s="21"/>
      <c r="O381" s="21"/>
      <c r="P381" s="21"/>
      <c r="Q381" s="21"/>
      <c r="R381" s="21"/>
      <c r="S381" s="21"/>
      <c r="T381" s="21"/>
      <c r="U381" s="21"/>
    </row>
    <row r="382" spans="1:21">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codeName="Лист6">
    <tabColor theme="0"/>
  </sheetPr>
  <dimension ref="A1:AB25"/>
  <sheetViews>
    <sheetView zoomScale="70" zoomScaleNormal="70" workbookViewId="0">
      <selection activeCell="J26" sqref="J26"/>
    </sheetView>
  </sheetViews>
  <sheetFormatPr defaultRowHeight="15"/>
  <cols>
    <col min="2" max="2" width="17.28515625" customWidth="1"/>
    <col min="11" max="11" width="20" customWidth="1"/>
    <col min="12" max="12" width="21.7109375" customWidth="1"/>
    <col min="13" max="14" width="20" customWidth="1"/>
    <col min="26" max="26" width="18" customWidth="1"/>
  </cols>
  <sheetData>
    <row r="1" spans="1:28" ht="18.75">
      <c r="Z1" s="36" t="s">
        <v>64</v>
      </c>
    </row>
    <row r="2" spans="1:28" ht="18.75">
      <c r="Z2" s="13" t="s">
        <v>6</v>
      </c>
    </row>
    <row r="3" spans="1:28" ht="18.75">
      <c r="Z3" s="13" t="s">
        <v>63</v>
      </c>
    </row>
    <row r="4" spans="1:28" ht="15.75">
      <c r="A4" s="359" t="str">
        <f>'3.3 паспорт описание'!A5:C5</f>
        <v>Год раскрытия информации: 2025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row>
    <row r="5" spans="1:28" ht="15.75">
      <c r="A5" s="131"/>
      <c r="B5" s="131"/>
      <c r="C5" s="131"/>
      <c r="D5" s="131"/>
      <c r="E5" s="131"/>
      <c r="F5" s="131"/>
      <c r="G5" s="131"/>
      <c r="H5" s="131"/>
      <c r="I5" s="131"/>
      <c r="J5" s="131"/>
      <c r="K5" s="131"/>
      <c r="L5" s="131"/>
      <c r="M5" s="131"/>
      <c r="N5" s="131"/>
      <c r="O5" s="131"/>
      <c r="P5" s="131"/>
      <c r="Q5" s="131"/>
      <c r="R5" s="131"/>
      <c r="S5" s="131"/>
      <c r="T5" s="131"/>
      <c r="U5" s="10"/>
      <c r="V5" s="10"/>
      <c r="W5" s="10"/>
      <c r="X5" s="10"/>
      <c r="Y5" s="10"/>
      <c r="Z5" s="10"/>
      <c r="AA5" s="10"/>
    </row>
    <row r="6" spans="1:28" ht="18.75">
      <c r="A6" s="10"/>
      <c r="B6" s="10"/>
      <c r="C6" s="10"/>
      <c r="D6" s="10"/>
      <c r="E6" s="366" t="s">
        <v>5</v>
      </c>
      <c r="F6" s="366"/>
      <c r="G6" s="366"/>
      <c r="H6" s="366"/>
      <c r="I6" s="366"/>
      <c r="J6" s="366"/>
      <c r="K6" s="366"/>
      <c r="L6" s="366"/>
      <c r="M6" s="366"/>
      <c r="N6" s="366"/>
      <c r="O6" s="366"/>
      <c r="P6" s="366"/>
      <c r="Q6" s="366"/>
      <c r="R6" s="366"/>
      <c r="S6" s="366"/>
      <c r="T6" s="366"/>
      <c r="U6" s="366"/>
      <c r="V6" s="366"/>
      <c r="W6" s="366"/>
      <c r="X6" s="366"/>
      <c r="Y6" s="366"/>
      <c r="Z6" s="10"/>
      <c r="AA6" s="10"/>
      <c r="AB6" s="108"/>
    </row>
    <row r="7" spans="1:28" ht="18.75">
      <c r="A7" s="10"/>
      <c r="B7" s="10"/>
      <c r="C7" s="10"/>
      <c r="D7" s="10"/>
      <c r="E7" s="132"/>
      <c r="F7" s="132"/>
      <c r="G7" s="132"/>
      <c r="H7" s="132"/>
      <c r="I7" s="132"/>
      <c r="J7" s="132"/>
      <c r="K7" s="132"/>
      <c r="L7" s="132"/>
      <c r="M7" s="132"/>
      <c r="N7" s="132"/>
      <c r="O7" s="132"/>
      <c r="P7" s="132"/>
      <c r="Q7" s="132"/>
      <c r="R7" s="132"/>
      <c r="S7" s="108"/>
      <c r="T7" s="108"/>
      <c r="U7" s="108"/>
      <c r="V7" s="108"/>
      <c r="W7" s="108"/>
      <c r="X7" s="10"/>
      <c r="Y7" s="10"/>
      <c r="Z7" s="10"/>
      <c r="AA7" s="10"/>
      <c r="AB7" s="108"/>
    </row>
    <row r="8" spans="1:28" ht="18.75">
      <c r="A8" s="10"/>
      <c r="B8" s="10"/>
      <c r="C8" s="10"/>
      <c r="D8" s="10"/>
      <c r="E8" s="367" t="s">
        <v>540</v>
      </c>
      <c r="F8" s="367"/>
      <c r="G8" s="367"/>
      <c r="H8" s="367"/>
      <c r="I8" s="367"/>
      <c r="J8" s="367"/>
      <c r="K8" s="367"/>
      <c r="L8" s="367"/>
      <c r="M8" s="367"/>
      <c r="N8" s="367"/>
      <c r="O8" s="367"/>
      <c r="P8" s="367"/>
      <c r="Q8" s="367"/>
      <c r="R8" s="367"/>
      <c r="S8" s="367"/>
      <c r="T8" s="367"/>
      <c r="U8" s="367"/>
      <c r="V8" s="367"/>
      <c r="W8" s="367"/>
      <c r="X8" s="367"/>
      <c r="Y8" s="367"/>
      <c r="Z8" s="10"/>
      <c r="AA8" s="10"/>
      <c r="AB8" s="106"/>
    </row>
    <row r="9" spans="1:28" ht="15.75">
      <c r="A9" s="10"/>
      <c r="B9" s="10"/>
      <c r="C9" s="10"/>
      <c r="D9" s="10"/>
      <c r="E9" s="365" t="s">
        <v>4</v>
      </c>
      <c r="F9" s="365"/>
      <c r="G9" s="365"/>
      <c r="H9" s="365"/>
      <c r="I9" s="365"/>
      <c r="J9" s="365"/>
      <c r="K9" s="365"/>
      <c r="L9" s="365"/>
      <c r="M9" s="365"/>
      <c r="N9" s="365"/>
      <c r="O9" s="365"/>
      <c r="P9" s="365"/>
      <c r="Q9" s="365"/>
      <c r="R9" s="365"/>
      <c r="S9" s="365"/>
      <c r="T9" s="365"/>
      <c r="U9" s="365"/>
      <c r="V9" s="365"/>
      <c r="W9" s="365"/>
      <c r="X9" s="365"/>
      <c r="Y9" s="365"/>
      <c r="Z9" s="10"/>
      <c r="AA9" s="10"/>
      <c r="AB9" s="107"/>
    </row>
    <row r="10" spans="1:28" ht="18.75">
      <c r="A10" s="10"/>
      <c r="B10" s="10"/>
      <c r="C10" s="10"/>
      <c r="D10" s="10"/>
      <c r="E10" s="132"/>
      <c r="F10" s="132"/>
      <c r="G10" s="132"/>
      <c r="H10" s="132"/>
      <c r="I10" s="132"/>
      <c r="J10" s="132"/>
      <c r="K10" s="132"/>
      <c r="L10" s="132"/>
      <c r="M10" s="132"/>
      <c r="N10" s="132"/>
      <c r="O10" s="132"/>
      <c r="P10" s="132"/>
      <c r="Q10" s="132"/>
      <c r="R10" s="132"/>
      <c r="S10" s="108"/>
      <c r="T10" s="108"/>
      <c r="U10" s="108"/>
      <c r="V10" s="108"/>
      <c r="W10" s="108"/>
      <c r="X10" s="10"/>
      <c r="Y10" s="10"/>
      <c r="Z10" s="10"/>
      <c r="AA10" s="10"/>
      <c r="AB10" s="108"/>
    </row>
    <row r="11" spans="1:28" ht="20.25">
      <c r="A11" s="398" t="str">
        <f>'3.3 паспорт описание'!A12:C12</f>
        <v>J_LENOKTZD32</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10"/>
      <c r="AB11" s="106"/>
    </row>
    <row r="12" spans="1:28" ht="15.75">
      <c r="A12" s="10"/>
      <c r="B12" s="10"/>
      <c r="C12" s="10"/>
      <c r="D12" s="10"/>
      <c r="E12" s="365" t="s">
        <v>3</v>
      </c>
      <c r="F12" s="365"/>
      <c r="G12" s="365"/>
      <c r="H12" s="365"/>
      <c r="I12" s="365"/>
      <c r="J12" s="365"/>
      <c r="K12" s="365"/>
      <c r="L12" s="365"/>
      <c r="M12" s="365"/>
      <c r="N12" s="365"/>
      <c r="O12" s="365"/>
      <c r="P12" s="365"/>
      <c r="Q12" s="365"/>
      <c r="R12" s="365"/>
      <c r="S12" s="365"/>
      <c r="T12" s="365"/>
      <c r="U12" s="365"/>
      <c r="V12" s="365"/>
      <c r="W12" s="365"/>
      <c r="X12" s="365"/>
      <c r="Y12" s="365"/>
      <c r="Z12" s="10"/>
      <c r="AA12" s="10"/>
      <c r="AB12" s="107"/>
    </row>
    <row r="13" spans="1:28" ht="18.75">
      <c r="A13" s="7"/>
      <c r="B13" s="7"/>
      <c r="C13" s="7"/>
      <c r="D13" s="7"/>
      <c r="E13" s="133"/>
      <c r="F13" s="133"/>
      <c r="G13" s="133"/>
      <c r="H13" s="133"/>
      <c r="I13" s="133"/>
      <c r="J13" s="133"/>
      <c r="K13" s="133"/>
      <c r="L13" s="133"/>
      <c r="M13" s="133"/>
      <c r="N13" s="133"/>
      <c r="O13" s="133"/>
      <c r="P13" s="133"/>
      <c r="Q13" s="133"/>
      <c r="R13" s="133"/>
      <c r="S13" s="133"/>
      <c r="T13" s="133"/>
      <c r="U13" s="133"/>
      <c r="V13" s="133"/>
      <c r="W13" s="133"/>
      <c r="X13" s="7"/>
      <c r="Y13" s="7"/>
      <c r="Z13" s="7"/>
      <c r="AA13" s="7"/>
      <c r="AB13" s="9"/>
    </row>
    <row r="14" spans="1:28" ht="62.25" customHeight="1">
      <c r="A14" s="399" t="str">
        <f>'3.3 паспорт описание'!A15:C15</f>
        <v>Техническое перевооружение КТП и ВЛ-0,4 кВ ст.Верево, замена КТП 400кВА на КТП 400кВА киоскового типа, замена ВЛ-10кВ провода АС-35 на СИП-3 50мм2 длиной 50 метров, замена ВЛ-0,4кВ провода АС-35 на СИП 4х50 длиной 3 км,, по адресу: Ленинградская область, станция Верево</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2"/>
      <c r="AB14" s="106"/>
    </row>
    <row r="15" spans="1:28" ht="15.75">
      <c r="A15" s="2"/>
      <c r="B15" s="2"/>
      <c r="C15" s="2"/>
      <c r="D15" s="2"/>
      <c r="E15" s="365" t="s">
        <v>2</v>
      </c>
      <c r="F15" s="365"/>
      <c r="G15" s="365"/>
      <c r="H15" s="365"/>
      <c r="I15" s="365"/>
      <c r="J15" s="365"/>
      <c r="K15" s="365"/>
      <c r="L15" s="365"/>
      <c r="M15" s="365"/>
      <c r="N15" s="365"/>
      <c r="O15" s="365"/>
      <c r="P15" s="365"/>
      <c r="Q15" s="365"/>
      <c r="R15" s="365"/>
      <c r="S15" s="365"/>
      <c r="T15" s="365"/>
      <c r="U15" s="365"/>
      <c r="V15" s="365"/>
      <c r="W15" s="365"/>
      <c r="X15" s="365"/>
      <c r="Y15" s="365"/>
      <c r="Z15" s="2"/>
      <c r="AA15" s="2"/>
      <c r="AB15" s="107"/>
    </row>
    <row r="16" spans="1:28" ht="18.75">
      <c r="A16" s="2"/>
      <c r="B16" s="2"/>
      <c r="C16" s="2"/>
      <c r="D16" s="2"/>
      <c r="E16" s="134"/>
      <c r="F16" s="134"/>
      <c r="G16" s="134"/>
      <c r="H16" s="134"/>
      <c r="I16" s="134"/>
      <c r="J16" s="134"/>
      <c r="K16" s="134"/>
      <c r="L16" s="134"/>
      <c r="M16" s="134"/>
      <c r="N16" s="134"/>
      <c r="O16" s="134"/>
      <c r="P16" s="134"/>
      <c r="Q16" s="134"/>
      <c r="R16" s="134"/>
      <c r="S16" s="134"/>
      <c r="T16" s="134"/>
      <c r="U16" s="134"/>
      <c r="V16" s="134"/>
      <c r="W16" s="134"/>
      <c r="X16" s="2"/>
      <c r="Y16" s="2"/>
      <c r="Z16" s="2"/>
      <c r="AA16" s="2"/>
      <c r="AB16" s="140"/>
    </row>
    <row r="17" spans="1:28">
      <c r="A17" s="400" t="s">
        <v>390</v>
      </c>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41"/>
      <c r="AB17" s="141"/>
    </row>
    <row r="18" spans="1:28">
      <c r="A18" s="401" t="s">
        <v>391</v>
      </c>
      <c r="B18" s="402"/>
      <c r="C18" s="402"/>
      <c r="D18" s="402"/>
      <c r="E18" s="402"/>
      <c r="F18" s="402"/>
      <c r="G18" s="402"/>
      <c r="H18" s="402"/>
      <c r="I18" s="402"/>
      <c r="J18" s="402"/>
      <c r="K18" s="402"/>
      <c r="L18" s="403"/>
      <c r="M18" s="404" t="s">
        <v>392</v>
      </c>
      <c r="N18" s="404"/>
      <c r="O18" s="404"/>
      <c r="P18" s="404"/>
      <c r="Q18" s="404"/>
      <c r="R18" s="404"/>
      <c r="S18" s="404"/>
      <c r="T18" s="404"/>
      <c r="U18" s="404"/>
      <c r="V18" s="404"/>
      <c r="W18" s="404"/>
      <c r="X18" s="404"/>
      <c r="Y18" s="404"/>
      <c r="Z18" s="404"/>
    </row>
    <row r="19" spans="1:28" ht="225">
      <c r="A19" s="142" t="s">
        <v>393</v>
      </c>
      <c r="B19" s="143" t="s">
        <v>394</v>
      </c>
      <c r="C19" s="142" t="s">
        <v>395</v>
      </c>
      <c r="D19" s="142" t="s">
        <v>396</v>
      </c>
      <c r="E19" s="142" t="s">
        <v>397</v>
      </c>
      <c r="F19" s="142" t="s">
        <v>398</v>
      </c>
      <c r="G19" s="142" t="s">
        <v>399</v>
      </c>
      <c r="H19" s="142" t="s">
        <v>400</v>
      </c>
      <c r="I19" s="142" t="s">
        <v>401</v>
      </c>
      <c r="J19" s="142" t="s">
        <v>402</v>
      </c>
      <c r="K19" s="143" t="s">
        <v>403</v>
      </c>
      <c r="L19" s="143" t="s">
        <v>404</v>
      </c>
      <c r="M19" s="144" t="s">
        <v>405</v>
      </c>
      <c r="N19" s="143" t="s">
        <v>406</v>
      </c>
      <c r="O19" s="142" t="s">
        <v>407</v>
      </c>
      <c r="P19" s="142" t="s">
        <v>408</v>
      </c>
      <c r="Q19" s="142" t="s">
        <v>409</v>
      </c>
      <c r="R19" s="142" t="s">
        <v>400</v>
      </c>
      <c r="S19" s="142" t="s">
        <v>410</v>
      </c>
      <c r="T19" s="142" t="s">
        <v>411</v>
      </c>
      <c r="U19" s="142" t="s">
        <v>412</v>
      </c>
      <c r="V19" s="142" t="s">
        <v>409</v>
      </c>
      <c r="W19" s="145" t="s">
        <v>413</v>
      </c>
      <c r="X19" s="145" t="s">
        <v>414</v>
      </c>
      <c r="Y19" s="145" t="s">
        <v>415</v>
      </c>
      <c r="Z19" s="146" t="s">
        <v>416</v>
      </c>
    </row>
    <row r="20" spans="1:28">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row>
    <row r="21" spans="1:28">
      <c r="A21" s="147" t="s">
        <v>363</v>
      </c>
      <c r="B21" s="147" t="s">
        <v>363</v>
      </c>
      <c r="C21" s="147" t="s">
        <v>363</v>
      </c>
      <c r="D21" s="147" t="s">
        <v>363</v>
      </c>
      <c r="E21" s="147" t="s">
        <v>363</v>
      </c>
      <c r="F21" s="147" t="s">
        <v>363</v>
      </c>
      <c r="G21" s="147" t="s">
        <v>363</v>
      </c>
      <c r="H21" s="147" t="s">
        <v>363</v>
      </c>
      <c r="I21" s="147" t="s">
        <v>363</v>
      </c>
      <c r="J21" s="147" t="s">
        <v>363</v>
      </c>
      <c r="K21" s="147" t="s">
        <v>363</v>
      </c>
      <c r="L21" s="147" t="s">
        <v>363</v>
      </c>
      <c r="M21" s="147" t="s">
        <v>363</v>
      </c>
      <c r="N21" s="147" t="s">
        <v>363</v>
      </c>
      <c r="O21" s="147" t="s">
        <v>363</v>
      </c>
      <c r="P21" s="147" t="s">
        <v>363</v>
      </c>
      <c r="Q21" s="147" t="s">
        <v>363</v>
      </c>
      <c r="R21" s="147" t="s">
        <v>363</v>
      </c>
      <c r="S21" s="147" t="s">
        <v>363</v>
      </c>
      <c r="T21" s="147" t="s">
        <v>363</v>
      </c>
      <c r="U21" s="147" t="s">
        <v>363</v>
      </c>
      <c r="V21" s="147" t="s">
        <v>363</v>
      </c>
      <c r="W21" s="147" t="s">
        <v>363</v>
      </c>
      <c r="X21" s="147" t="s">
        <v>363</v>
      </c>
      <c r="Y21" s="147" t="s">
        <v>363</v>
      </c>
      <c r="Z21" s="147" t="s">
        <v>363</v>
      </c>
    </row>
    <row r="25" spans="1:28">
      <c r="A25" s="148"/>
    </row>
  </sheetData>
  <mergeCells count="11">
    <mergeCell ref="A14:Z14"/>
    <mergeCell ref="E15:Y15"/>
    <mergeCell ref="A17:Z17"/>
    <mergeCell ref="A18:L18"/>
    <mergeCell ref="M18:Z18"/>
    <mergeCell ref="E12:Y12"/>
    <mergeCell ref="A4:AA4"/>
    <mergeCell ref="E6:Y6"/>
    <mergeCell ref="E8:Y8"/>
    <mergeCell ref="E9:Y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Лист7">
    <tabColor theme="0"/>
    <pageSetUpPr fitToPage="1"/>
  </sheetPr>
  <dimension ref="A1:AB360"/>
  <sheetViews>
    <sheetView view="pageBreakPreview" zoomScale="60" workbookViewId="0">
      <selection activeCell="M40" sqref="M40"/>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c r="A1" s="16"/>
      <c r="B1" s="16"/>
      <c r="O1" s="36" t="s">
        <v>64</v>
      </c>
    </row>
    <row r="2" spans="1:28" s="10" customFormat="1" ht="18.75" customHeight="1">
      <c r="A2" s="16"/>
      <c r="B2" s="16"/>
      <c r="O2" s="13" t="s">
        <v>6</v>
      </c>
    </row>
    <row r="3" spans="1:28" s="10" customFormat="1" ht="18.75">
      <c r="A3" s="15"/>
      <c r="B3" s="15"/>
      <c r="O3" s="13" t="s">
        <v>63</v>
      </c>
    </row>
    <row r="4" spans="1:28" s="10" customFormat="1" ht="18.75">
      <c r="A4" s="15"/>
      <c r="B4" s="15"/>
      <c r="L4" s="13"/>
    </row>
    <row r="5" spans="1:28" s="10" customFormat="1" ht="15.75">
      <c r="A5" s="359" t="str">
        <f>'1. паспорт местоположение'!A5:C5</f>
        <v>Год раскрытия информации: 2025 год</v>
      </c>
      <c r="B5" s="359"/>
      <c r="C5" s="359"/>
      <c r="D5" s="359"/>
      <c r="E5" s="359"/>
      <c r="F5" s="359"/>
      <c r="G5" s="359"/>
      <c r="H5" s="359"/>
      <c r="I5" s="359"/>
      <c r="J5" s="359"/>
      <c r="K5" s="359"/>
      <c r="L5" s="359"/>
      <c r="M5" s="359"/>
      <c r="N5" s="359"/>
      <c r="O5" s="359"/>
      <c r="P5" s="117"/>
      <c r="Q5" s="117"/>
      <c r="R5" s="117"/>
      <c r="S5" s="117"/>
      <c r="T5" s="117"/>
      <c r="U5" s="117"/>
      <c r="V5" s="117"/>
      <c r="W5" s="117"/>
      <c r="X5" s="117"/>
      <c r="Y5" s="117"/>
      <c r="Z5" s="117"/>
      <c r="AA5" s="117"/>
      <c r="AB5" s="117"/>
    </row>
    <row r="6" spans="1:28" s="10" customFormat="1" ht="18.75">
      <c r="A6" s="15"/>
      <c r="B6" s="15"/>
      <c r="L6" s="13"/>
    </row>
    <row r="7" spans="1:28" s="10" customFormat="1" ht="18.75">
      <c r="A7" s="366" t="s">
        <v>5</v>
      </c>
      <c r="B7" s="366"/>
      <c r="C7" s="366"/>
      <c r="D7" s="366"/>
      <c r="E7" s="366"/>
      <c r="F7" s="366"/>
      <c r="G7" s="366"/>
      <c r="H7" s="366"/>
      <c r="I7" s="366"/>
      <c r="J7" s="366"/>
      <c r="K7" s="366"/>
      <c r="L7" s="366"/>
      <c r="M7" s="366"/>
      <c r="N7" s="366"/>
      <c r="O7" s="366"/>
      <c r="P7" s="11"/>
      <c r="Q7" s="11"/>
      <c r="R7" s="11"/>
      <c r="S7" s="11"/>
      <c r="T7" s="11"/>
      <c r="U7" s="11"/>
      <c r="V7" s="11"/>
      <c r="W7" s="11"/>
      <c r="X7" s="11"/>
      <c r="Y7" s="11"/>
      <c r="Z7" s="11"/>
    </row>
    <row r="8" spans="1:28" s="10" customFormat="1" ht="18.75">
      <c r="A8" s="366"/>
      <c r="B8" s="366"/>
      <c r="C8" s="366"/>
      <c r="D8" s="366"/>
      <c r="E8" s="366"/>
      <c r="F8" s="366"/>
      <c r="G8" s="366"/>
      <c r="H8" s="366"/>
      <c r="I8" s="366"/>
      <c r="J8" s="366"/>
      <c r="K8" s="366"/>
      <c r="L8" s="366"/>
      <c r="M8" s="366"/>
      <c r="N8" s="366"/>
      <c r="O8" s="366"/>
      <c r="P8" s="11"/>
      <c r="Q8" s="11"/>
      <c r="R8" s="11"/>
      <c r="S8" s="11"/>
      <c r="T8" s="11"/>
      <c r="U8" s="11"/>
      <c r="V8" s="11"/>
      <c r="W8" s="11"/>
      <c r="X8" s="11"/>
      <c r="Y8" s="11"/>
      <c r="Z8" s="11"/>
    </row>
    <row r="9" spans="1:28" s="10" customFormat="1" ht="18.75">
      <c r="A9" s="367" t="s">
        <v>540</v>
      </c>
      <c r="B9" s="367"/>
      <c r="C9" s="367"/>
      <c r="D9" s="367"/>
      <c r="E9" s="367"/>
      <c r="F9" s="367"/>
      <c r="G9" s="367"/>
      <c r="H9" s="367"/>
      <c r="I9" s="367"/>
      <c r="J9" s="367"/>
      <c r="K9" s="367"/>
      <c r="L9" s="367"/>
      <c r="M9" s="367"/>
      <c r="N9" s="367"/>
      <c r="O9" s="367"/>
      <c r="P9" s="11"/>
      <c r="Q9" s="11"/>
      <c r="R9" s="11"/>
      <c r="S9" s="11"/>
      <c r="T9" s="11"/>
      <c r="U9" s="11"/>
      <c r="V9" s="11"/>
      <c r="W9" s="11"/>
      <c r="X9" s="11"/>
      <c r="Y9" s="11"/>
      <c r="Z9" s="11"/>
    </row>
    <row r="10" spans="1:28" s="10" customFormat="1" ht="18.75">
      <c r="A10" s="365" t="s">
        <v>4</v>
      </c>
      <c r="B10" s="365"/>
      <c r="C10" s="365"/>
      <c r="D10" s="365"/>
      <c r="E10" s="365"/>
      <c r="F10" s="365"/>
      <c r="G10" s="365"/>
      <c r="H10" s="365"/>
      <c r="I10" s="365"/>
      <c r="J10" s="365"/>
      <c r="K10" s="365"/>
      <c r="L10" s="365"/>
      <c r="M10" s="365"/>
      <c r="N10" s="365"/>
      <c r="O10" s="365"/>
      <c r="P10" s="11"/>
      <c r="Q10" s="11"/>
      <c r="R10" s="11"/>
      <c r="S10" s="11"/>
      <c r="T10" s="11"/>
      <c r="U10" s="11"/>
      <c r="V10" s="11"/>
      <c r="W10" s="11"/>
      <c r="X10" s="11"/>
      <c r="Y10" s="11"/>
      <c r="Z10" s="11"/>
    </row>
    <row r="11" spans="1:28" s="10" customFormat="1" ht="18.75">
      <c r="A11" s="366"/>
      <c r="B11" s="366"/>
      <c r="C11" s="366"/>
      <c r="D11" s="366"/>
      <c r="E11" s="366"/>
      <c r="F11" s="366"/>
      <c r="G11" s="366"/>
      <c r="H11" s="366"/>
      <c r="I11" s="366"/>
      <c r="J11" s="366"/>
      <c r="K11" s="366"/>
      <c r="L11" s="366"/>
      <c r="M11" s="366"/>
      <c r="N11" s="366"/>
      <c r="O11" s="366"/>
      <c r="P11" s="11"/>
      <c r="Q11" s="11"/>
      <c r="R11" s="11"/>
      <c r="S11" s="11"/>
      <c r="T11" s="11"/>
      <c r="U11" s="11"/>
      <c r="V11" s="11"/>
      <c r="W11" s="11"/>
      <c r="X11" s="11"/>
      <c r="Y11" s="11"/>
      <c r="Z11" s="11"/>
    </row>
    <row r="12" spans="1:28" s="10" customFormat="1" ht="18.75">
      <c r="A12" s="367" t="str">
        <f>'1. паспорт местоположение'!A12:C12</f>
        <v>J_LENOKTZD32</v>
      </c>
      <c r="B12" s="367"/>
      <c r="C12" s="367"/>
      <c r="D12" s="367"/>
      <c r="E12" s="367"/>
      <c r="F12" s="367"/>
      <c r="G12" s="367"/>
      <c r="H12" s="367"/>
      <c r="I12" s="367"/>
      <c r="J12" s="367"/>
      <c r="K12" s="367"/>
      <c r="L12" s="367"/>
      <c r="M12" s="367"/>
      <c r="N12" s="367"/>
      <c r="O12" s="367"/>
      <c r="P12" s="11"/>
      <c r="Q12" s="11"/>
      <c r="R12" s="11"/>
      <c r="S12" s="11"/>
      <c r="T12" s="11"/>
      <c r="U12" s="11"/>
      <c r="V12" s="11"/>
      <c r="W12" s="11"/>
      <c r="X12" s="11"/>
      <c r="Y12" s="11"/>
      <c r="Z12" s="11"/>
    </row>
    <row r="13" spans="1:28" s="10" customFormat="1" ht="18.75">
      <c r="A13" s="365" t="s">
        <v>3</v>
      </c>
      <c r="B13" s="365"/>
      <c r="C13" s="365"/>
      <c r="D13" s="365"/>
      <c r="E13" s="365"/>
      <c r="F13" s="365"/>
      <c r="G13" s="365"/>
      <c r="H13" s="365"/>
      <c r="I13" s="365"/>
      <c r="J13" s="365"/>
      <c r="K13" s="365"/>
      <c r="L13" s="365"/>
      <c r="M13" s="365"/>
      <c r="N13" s="365"/>
      <c r="O13" s="365"/>
      <c r="P13" s="11"/>
      <c r="Q13" s="11"/>
      <c r="R13" s="11"/>
      <c r="S13" s="11"/>
      <c r="T13" s="11"/>
      <c r="U13" s="11"/>
      <c r="V13" s="11"/>
      <c r="W13" s="11"/>
      <c r="X13" s="11"/>
      <c r="Y13" s="11"/>
      <c r="Z13" s="11"/>
    </row>
    <row r="14" spans="1:28" s="7" customFormat="1" ht="15.75" customHeight="1">
      <c r="A14" s="368"/>
      <c r="B14" s="368"/>
      <c r="C14" s="368"/>
      <c r="D14" s="368"/>
      <c r="E14" s="368"/>
      <c r="F14" s="368"/>
      <c r="G14" s="368"/>
      <c r="H14" s="368"/>
      <c r="I14" s="368"/>
      <c r="J14" s="368"/>
      <c r="K14" s="368"/>
      <c r="L14" s="368"/>
      <c r="M14" s="368"/>
      <c r="N14" s="368"/>
      <c r="O14" s="368"/>
      <c r="P14" s="8"/>
      <c r="Q14" s="8"/>
      <c r="R14" s="8"/>
      <c r="S14" s="8"/>
      <c r="T14" s="8"/>
      <c r="U14" s="8"/>
      <c r="V14" s="8"/>
      <c r="W14" s="8"/>
      <c r="X14" s="8"/>
      <c r="Y14" s="8"/>
      <c r="Z14" s="8"/>
    </row>
    <row r="15" spans="1:28" s="2" customFormat="1" ht="73.5" customHeight="1">
      <c r="A15" s="408" t="str">
        <f>'1. паспорт местоположение'!A15:C15</f>
        <v>Техническое перевооружение КТП и ВЛ-0,4 кВ ст.Верево, замена КТП 400кВА на КТП 400кВА киоскового типа, замена ВЛ-10кВ провода АС-35 на СИП-3 50мм2 длиной 50 метров, замена ВЛ-0,4кВ провода АС-35 на СИП 4х50 длиной 3 км,, по адресу: Ленинградская область, станция Верево</v>
      </c>
      <c r="B15" s="408"/>
      <c r="C15" s="408"/>
      <c r="D15" s="408"/>
      <c r="E15" s="408"/>
      <c r="F15" s="408"/>
      <c r="G15" s="408"/>
      <c r="H15" s="408"/>
      <c r="I15" s="408"/>
      <c r="J15" s="408"/>
      <c r="K15" s="408"/>
      <c r="L15" s="408"/>
      <c r="M15" s="408"/>
      <c r="N15" s="408"/>
      <c r="O15" s="408"/>
      <c r="P15" s="6"/>
      <c r="Q15" s="6"/>
      <c r="R15" s="6"/>
      <c r="S15" s="6"/>
      <c r="T15" s="6"/>
      <c r="U15" s="6"/>
      <c r="V15" s="6"/>
      <c r="W15" s="6"/>
      <c r="X15" s="6"/>
      <c r="Y15" s="6"/>
      <c r="Z15" s="6"/>
    </row>
    <row r="16" spans="1:28" s="2" customFormat="1" ht="15" customHeight="1">
      <c r="A16" s="365" t="s">
        <v>2</v>
      </c>
      <c r="B16" s="365"/>
      <c r="C16" s="365"/>
      <c r="D16" s="365"/>
      <c r="E16" s="365"/>
      <c r="F16" s="365"/>
      <c r="G16" s="365"/>
      <c r="H16" s="365"/>
      <c r="I16" s="365"/>
      <c r="J16" s="365"/>
      <c r="K16" s="365"/>
      <c r="L16" s="365"/>
      <c r="M16" s="365"/>
      <c r="N16" s="365"/>
      <c r="O16" s="365"/>
      <c r="P16" s="4"/>
      <c r="Q16" s="4"/>
      <c r="R16" s="4"/>
      <c r="S16" s="4"/>
      <c r="T16" s="4"/>
      <c r="U16" s="4"/>
      <c r="V16" s="4"/>
      <c r="W16" s="4"/>
      <c r="X16" s="4"/>
      <c r="Y16" s="4"/>
      <c r="Z16" s="4"/>
    </row>
    <row r="17" spans="1:26" s="2" customFormat="1" ht="15" customHeight="1">
      <c r="A17" s="372"/>
      <c r="B17" s="372"/>
      <c r="C17" s="372"/>
      <c r="D17" s="372"/>
      <c r="E17" s="372"/>
      <c r="F17" s="372"/>
      <c r="G17" s="372"/>
      <c r="H17" s="372"/>
      <c r="I17" s="372"/>
      <c r="J17" s="372"/>
      <c r="K17" s="372"/>
      <c r="L17" s="372"/>
      <c r="M17" s="372"/>
      <c r="N17" s="372"/>
      <c r="O17" s="372"/>
      <c r="P17" s="3"/>
      <c r="Q17" s="3"/>
      <c r="R17" s="3"/>
      <c r="S17" s="3"/>
      <c r="T17" s="3"/>
      <c r="U17" s="3"/>
      <c r="V17" s="3"/>
      <c r="W17" s="3"/>
    </row>
    <row r="18" spans="1:26" s="2" customFormat="1" ht="91.5" customHeight="1">
      <c r="A18" s="409" t="s">
        <v>330</v>
      </c>
      <c r="B18" s="409"/>
      <c r="C18" s="409"/>
      <c r="D18" s="409"/>
      <c r="E18" s="409"/>
      <c r="F18" s="409"/>
      <c r="G18" s="409"/>
      <c r="H18" s="409"/>
      <c r="I18" s="409"/>
      <c r="J18" s="409"/>
      <c r="K18" s="409"/>
      <c r="L18" s="409"/>
      <c r="M18" s="409"/>
      <c r="N18" s="409"/>
      <c r="O18" s="409"/>
      <c r="P18" s="5"/>
      <c r="Q18" s="5"/>
      <c r="R18" s="5"/>
      <c r="S18" s="5"/>
      <c r="T18" s="5"/>
      <c r="U18" s="5"/>
      <c r="V18" s="5"/>
      <c r="W18" s="5"/>
      <c r="X18" s="5"/>
      <c r="Y18" s="5"/>
      <c r="Z18" s="5"/>
    </row>
    <row r="19" spans="1:26" s="2" customFormat="1" ht="78" customHeight="1">
      <c r="A19" s="370" t="s">
        <v>1</v>
      </c>
      <c r="B19" s="370" t="s">
        <v>80</v>
      </c>
      <c r="C19" s="370" t="s">
        <v>79</v>
      </c>
      <c r="D19" s="370" t="s">
        <v>71</v>
      </c>
      <c r="E19" s="405" t="s">
        <v>78</v>
      </c>
      <c r="F19" s="406"/>
      <c r="G19" s="406"/>
      <c r="H19" s="406"/>
      <c r="I19" s="407"/>
      <c r="J19" s="370" t="s">
        <v>77</v>
      </c>
      <c r="K19" s="370"/>
      <c r="L19" s="370"/>
      <c r="M19" s="370"/>
      <c r="N19" s="370"/>
      <c r="O19" s="370"/>
      <c r="P19" s="3"/>
      <c r="Q19" s="3"/>
      <c r="R19" s="3"/>
      <c r="S19" s="3"/>
      <c r="T19" s="3"/>
      <c r="U19" s="3"/>
      <c r="V19" s="3"/>
      <c r="W19" s="3"/>
    </row>
    <row r="20" spans="1:26" s="2" customFormat="1" ht="51" customHeight="1">
      <c r="A20" s="370"/>
      <c r="B20" s="370"/>
      <c r="C20" s="370"/>
      <c r="D20" s="370"/>
      <c r="E20" s="37" t="s">
        <v>76</v>
      </c>
      <c r="F20" s="37" t="s">
        <v>75</v>
      </c>
      <c r="G20" s="37" t="s">
        <v>74</v>
      </c>
      <c r="H20" s="37" t="s">
        <v>73</v>
      </c>
      <c r="I20" s="37" t="s">
        <v>72</v>
      </c>
      <c r="J20" s="37">
        <v>2019</v>
      </c>
      <c r="K20" s="119">
        <v>2020</v>
      </c>
      <c r="L20" s="119">
        <v>2021</v>
      </c>
      <c r="M20" s="119">
        <v>2022</v>
      </c>
      <c r="N20" s="119">
        <v>2023</v>
      </c>
      <c r="O20" s="119">
        <v>2024</v>
      </c>
      <c r="P20" s="26"/>
      <c r="Q20" s="26"/>
      <c r="R20" s="26"/>
      <c r="S20" s="26"/>
      <c r="T20" s="26"/>
      <c r="U20" s="26"/>
      <c r="V20" s="26"/>
      <c r="W20" s="26"/>
      <c r="X20" s="25"/>
      <c r="Y20" s="25"/>
      <c r="Z20" s="25"/>
    </row>
    <row r="21" spans="1:26" s="2" customFormat="1" ht="16.5" customHeight="1">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c r="A22" s="122" t="s">
        <v>363</v>
      </c>
      <c r="B22" s="122" t="s">
        <v>363</v>
      </c>
      <c r="C22" s="122" t="s">
        <v>363</v>
      </c>
      <c r="D22" s="122" t="s">
        <v>363</v>
      </c>
      <c r="E22" s="122" t="s">
        <v>363</v>
      </c>
      <c r="F22" s="122" t="s">
        <v>363</v>
      </c>
      <c r="G22" s="122" t="s">
        <v>363</v>
      </c>
      <c r="H22" s="122" t="s">
        <v>363</v>
      </c>
      <c r="I22" s="122" t="s">
        <v>363</v>
      </c>
      <c r="J22" s="122" t="s">
        <v>363</v>
      </c>
      <c r="K22" s="122" t="s">
        <v>363</v>
      </c>
      <c r="L22" s="122" t="s">
        <v>363</v>
      </c>
      <c r="M22" s="122" t="s">
        <v>363</v>
      </c>
      <c r="N22" s="122" t="s">
        <v>363</v>
      </c>
      <c r="O22" s="122" t="s">
        <v>363</v>
      </c>
      <c r="P22" s="26"/>
      <c r="Q22" s="26"/>
      <c r="R22" s="26"/>
      <c r="S22" s="26"/>
      <c r="T22" s="26"/>
      <c r="U22" s="26"/>
      <c r="V22" s="25"/>
      <c r="W22" s="25"/>
      <c r="X22" s="25"/>
      <c r="Y22" s="25"/>
      <c r="Z22" s="25"/>
    </row>
    <row r="23" spans="1:26">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codeName="Лист8">
    <tabColor theme="0"/>
  </sheetPr>
  <dimension ref="A1:Z138"/>
  <sheetViews>
    <sheetView zoomScale="85" zoomScaleNormal="85" workbookViewId="0">
      <selection activeCell="B27" sqref="B27"/>
    </sheetView>
  </sheetViews>
  <sheetFormatPr defaultRowHeight="15" outlineLevelRow="1"/>
  <cols>
    <col min="1" max="1" width="73.85546875" style="151" customWidth="1"/>
    <col min="2" max="2" width="16.42578125" style="151" customWidth="1"/>
    <col min="3" max="3" width="14.28515625" style="151" customWidth="1"/>
    <col min="4" max="4" width="14.7109375" style="151" customWidth="1"/>
    <col min="5" max="5" width="16.140625" style="151" customWidth="1"/>
    <col min="6" max="20" width="14.140625" style="151" customWidth="1"/>
    <col min="21" max="22" width="17.140625" style="151" customWidth="1"/>
    <col min="23" max="23" width="18" style="151" customWidth="1"/>
    <col min="24" max="24" width="15.7109375" style="151" customWidth="1"/>
    <col min="25" max="25" width="19.28515625" style="151" customWidth="1"/>
    <col min="26" max="30" width="17.7109375" style="151" customWidth="1"/>
    <col min="31" max="31" width="9.140625" style="151" customWidth="1"/>
    <col min="32" max="16384" width="9.140625" style="151"/>
  </cols>
  <sheetData>
    <row r="1" spans="1:26" ht="15" customHeight="1">
      <c r="A1" s="149"/>
      <c r="B1" s="149"/>
      <c r="C1" s="149"/>
      <c r="D1" s="149"/>
      <c r="E1" s="149"/>
      <c r="F1" s="149"/>
      <c r="G1" s="149"/>
      <c r="H1" s="149"/>
      <c r="I1" s="149"/>
      <c r="J1" s="149"/>
      <c r="K1" s="149"/>
      <c r="L1" s="149"/>
      <c r="M1" s="149"/>
      <c r="N1" s="149"/>
      <c r="O1" s="149"/>
      <c r="P1" s="149"/>
      <c r="Q1" s="149"/>
      <c r="R1" s="149"/>
      <c r="S1" s="149"/>
      <c r="T1" s="149"/>
      <c r="U1" s="149"/>
      <c r="V1" s="149"/>
      <c r="W1" s="149"/>
      <c r="X1" s="149"/>
      <c r="Y1" s="150" t="s">
        <v>64</v>
      </c>
      <c r="Z1" s="149"/>
    </row>
    <row r="2" spans="1:26" ht="15" customHeight="1">
      <c r="A2" s="149"/>
      <c r="B2" s="149"/>
      <c r="C2" s="149"/>
      <c r="D2" s="149"/>
      <c r="E2" s="149"/>
      <c r="F2" s="149"/>
      <c r="G2" s="149"/>
      <c r="H2" s="149"/>
      <c r="I2" s="149"/>
      <c r="J2" s="149"/>
      <c r="K2" s="149"/>
      <c r="L2" s="149"/>
      <c r="M2" s="149"/>
      <c r="N2" s="149"/>
      <c r="O2" s="149"/>
      <c r="P2" s="149"/>
      <c r="Q2" s="149"/>
      <c r="R2" s="149"/>
      <c r="S2" s="149"/>
      <c r="T2" s="149"/>
      <c r="U2" s="149"/>
      <c r="V2" s="149"/>
      <c r="W2" s="149"/>
      <c r="X2" s="149"/>
      <c r="Y2" s="150" t="s">
        <v>6</v>
      </c>
      <c r="Z2" s="149"/>
    </row>
    <row r="3" spans="1:26" ht="15" customHeight="1">
      <c r="A3" s="149"/>
      <c r="B3" s="149"/>
      <c r="C3" s="149"/>
      <c r="D3" s="149"/>
      <c r="E3" s="149"/>
      <c r="F3" s="149"/>
      <c r="G3" s="149"/>
      <c r="H3" s="149"/>
      <c r="I3" s="149"/>
      <c r="J3" s="149"/>
      <c r="K3" s="149"/>
      <c r="L3" s="149"/>
      <c r="M3" s="149"/>
      <c r="N3" s="149"/>
      <c r="O3" s="149"/>
      <c r="P3" s="149"/>
      <c r="Q3" s="149"/>
      <c r="R3" s="149"/>
      <c r="S3" s="149"/>
      <c r="T3" s="149"/>
      <c r="U3" s="149"/>
      <c r="V3" s="149"/>
      <c r="W3" s="149"/>
      <c r="X3" s="149"/>
      <c r="Y3" s="150" t="s">
        <v>63</v>
      </c>
      <c r="Z3" s="149"/>
    </row>
    <row r="4" spans="1:26" ht="23.25" customHeight="1">
      <c r="A4" s="410" t="str">
        <f>'4. паспортбюджет'!A5:O5</f>
        <v>Год раскрытия информации: 2025 год</v>
      </c>
      <c r="B4" s="410"/>
      <c r="C4" s="410"/>
      <c r="D4" s="410"/>
      <c r="E4" s="410"/>
      <c r="F4" s="410"/>
      <c r="G4" s="410"/>
      <c r="H4" s="410"/>
      <c r="I4" s="410"/>
      <c r="J4" s="410"/>
      <c r="K4" s="410"/>
      <c r="L4" s="410"/>
      <c r="M4" s="410"/>
      <c r="N4" s="410"/>
      <c r="O4" s="410"/>
      <c r="P4" s="149"/>
      <c r="Q4" s="149"/>
      <c r="R4" s="149"/>
      <c r="S4" s="149"/>
      <c r="T4" s="149"/>
      <c r="U4" s="149"/>
      <c r="V4" s="149"/>
      <c r="W4" s="149"/>
      <c r="X4" s="149"/>
      <c r="Y4" s="149"/>
      <c r="Z4" s="149"/>
    </row>
    <row r="5" spans="1:26" ht="24" customHeight="1">
      <c r="A5" s="411" t="s">
        <v>461</v>
      </c>
      <c r="B5" s="411"/>
      <c r="C5" s="411"/>
      <c r="D5" s="411"/>
      <c r="E5" s="411"/>
      <c r="F5" s="411"/>
      <c r="G5" s="411"/>
      <c r="H5" s="411"/>
      <c r="I5" s="411"/>
      <c r="J5" s="411"/>
      <c r="K5" s="411"/>
      <c r="L5" s="411"/>
      <c r="M5" s="411"/>
      <c r="N5" s="411"/>
      <c r="O5" s="411"/>
      <c r="P5" s="149"/>
      <c r="Q5" s="149"/>
      <c r="R5" s="149"/>
      <c r="S5" s="149"/>
      <c r="T5" s="149"/>
      <c r="U5" s="149"/>
      <c r="V5" s="149"/>
      <c r="W5" s="149"/>
      <c r="X5" s="149"/>
      <c r="Y5" s="149"/>
      <c r="Z5" s="149"/>
    </row>
    <row r="6" spans="1:26" ht="27.75" customHeight="1">
      <c r="A6" s="412" t="str">
        <f>'4. паспортбюджет'!A9:O9</f>
        <v>Октябрьской дирекции по энергообеспечению - структурного подразделения Трансэнерго - филиала  ОАО "РЖД"</v>
      </c>
      <c r="B6" s="412"/>
      <c r="C6" s="412"/>
      <c r="D6" s="412"/>
      <c r="E6" s="412"/>
      <c r="F6" s="412"/>
      <c r="G6" s="412"/>
      <c r="H6" s="412"/>
      <c r="I6" s="412"/>
      <c r="J6" s="412"/>
      <c r="K6" s="412"/>
      <c r="L6" s="412"/>
      <c r="M6" s="412"/>
      <c r="N6" s="412"/>
      <c r="O6" s="412"/>
      <c r="P6" s="149"/>
      <c r="Q6" s="149"/>
      <c r="R6" s="149"/>
      <c r="S6" s="149"/>
      <c r="T6" s="149"/>
      <c r="U6" s="149"/>
      <c r="V6" s="149"/>
      <c r="W6" s="149"/>
      <c r="X6" s="149"/>
      <c r="Y6" s="149"/>
      <c r="Z6" s="149"/>
    </row>
    <row r="7" spans="1:26" ht="18" customHeight="1">
      <c r="A7" s="413" t="s">
        <v>462</v>
      </c>
      <c r="B7" s="413"/>
      <c r="C7" s="413"/>
      <c r="D7" s="413"/>
      <c r="E7" s="413"/>
      <c r="F7" s="413"/>
      <c r="G7" s="413"/>
      <c r="H7" s="413"/>
      <c r="I7" s="413"/>
      <c r="J7" s="413"/>
      <c r="K7" s="413"/>
      <c r="L7" s="413"/>
      <c r="M7" s="413"/>
      <c r="N7" s="413"/>
      <c r="O7" s="413"/>
      <c r="P7" s="149"/>
      <c r="Q7" s="149"/>
      <c r="R7" s="149"/>
      <c r="S7" s="149"/>
      <c r="T7" s="149"/>
      <c r="U7" s="149"/>
      <c r="V7" s="149"/>
      <c r="W7" s="149"/>
      <c r="X7" s="149"/>
      <c r="Y7" s="149"/>
      <c r="Z7" s="149"/>
    </row>
    <row r="8" spans="1:26" ht="27.75" customHeight="1">
      <c r="A8" s="412" t="str">
        <f>'4. паспортбюджет'!A12:O12</f>
        <v>J_LENOKTZD32</v>
      </c>
      <c r="B8" s="412"/>
      <c r="C8" s="412"/>
      <c r="D8" s="412"/>
      <c r="E8" s="412"/>
      <c r="F8" s="412"/>
      <c r="G8" s="412"/>
      <c r="H8" s="412"/>
      <c r="I8" s="412"/>
      <c r="J8" s="412"/>
      <c r="K8" s="412"/>
      <c r="L8" s="412"/>
      <c r="M8" s="412"/>
      <c r="N8" s="412"/>
      <c r="O8" s="412"/>
      <c r="P8" s="149"/>
      <c r="Q8" s="149"/>
      <c r="R8" s="149"/>
      <c r="S8" s="149"/>
      <c r="T8" s="149"/>
      <c r="U8" s="149"/>
      <c r="V8" s="149"/>
      <c r="W8" s="149"/>
      <c r="X8" s="149"/>
      <c r="Y8" s="149"/>
      <c r="Z8" s="149"/>
    </row>
    <row r="9" spans="1:26" ht="20.25" customHeight="1">
      <c r="A9" s="413" t="s">
        <v>463</v>
      </c>
      <c r="B9" s="413"/>
      <c r="C9" s="413"/>
      <c r="D9" s="413"/>
      <c r="E9" s="413"/>
      <c r="F9" s="413"/>
      <c r="G9" s="413"/>
      <c r="H9" s="413"/>
      <c r="I9" s="413"/>
      <c r="J9" s="413"/>
      <c r="K9" s="413"/>
      <c r="L9" s="413"/>
      <c r="M9" s="413"/>
      <c r="N9" s="413"/>
      <c r="O9" s="413"/>
      <c r="P9" s="149"/>
      <c r="Q9" s="149"/>
      <c r="R9" s="149"/>
      <c r="S9" s="149"/>
      <c r="T9" s="149"/>
      <c r="U9" s="149"/>
      <c r="V9" s="149"/>
      <c r="W9" s="149"/>
      <c r="X9" s="149"/>
      <c r="Y9" s="149"/>
      <c r="Z9" s="149"/>
    </row>
    <row r="10" spans="1:26" ht="52.5" customHeight="1">
      <c r="A10" s="415" t="str">
        <f>'4. паспортбюджет'!A15:O15</f>
        <v>Техническое перевооружение КТП и ВЛ-0,4 кВ ст.Верево, замена КТП 400кВА на КТП 400кВА киоскового типа, замена ВЛ-10кВ провода АС-35 на СИП-3 50мм2 длиной 50 метров, замена ВЛ-0,4кВ провода АС-35 на СИП 4х50 длиной 3 км,, по адресу: Ленинградская область, станция Верево</v>
      </c>
      <c r="B10" s="415"/>
      <c r="C10" s="415"/>
      <c r="D10" s="415"/>
      <c r="E10" s="415"/>
      <c r="F10" s="415"/>
      <c r="G10" s="415"/>
      <c r="H10" s="415"/>
      <c r="I10" s="415"/>
      <c r="J10" s="415"/>
      <c r="K10" s="415"/>
      <c r="L10" s="415"/>
      <c r="M10" s="415"/>
      <c r="N10" s="415"/>
      <c r="O10" s="415"/>
      <c r="P10" s="152"/>
      <c r="Q10" s="152"/>
      <c r="R10" s="152"/>
      <c r="S10" s="152"/>
      <c r="T10" s="152"/>
      <c r="U10" s="152"/>
      <c r="V10" s="152"/>
      <c r="W10" s="152"/>
      <c r="X10" s="152"/>
      <c r="Y10" s="152"/>
      <c r="Z10" s="152"/>
    </row>
    <row r="11" spans="1:26" ht="15" customHeight="1">
      <c r="A11" s="413" t="s">
        <v>464</v>
      </c>
      <c r="B11" s="413"/>
      <c r="C11" s="413"/>
      <c r="D11" s="413"/>
      <c r="E11" s="413"/>
      <c r="F11" s="413"/>
      <c r="G11" s="413"/>
      <c r="H11" s="413"/>
      <c r="I11" s="413"/>
      <c r="J11" s="413"/>
      <c r="K11" s="413"/>
      <c r="L11" s="413"/>
      <c r="M11" s="413"/>
      <c r="N11" s="413"/>
      <c r="O11" s="413"/>
      <c r="P11" s="149"/>
      <c r="Q11" s="149"/>
      <c r="R11" s="149"/>
      <c r="S11" s="149"/>
      <c r="T11" s="149"/>
      <c r="U11" s="149"/>
      <c r="V11" s="149"/>
      <c r="W11" s="149"/>
      <c r="X11" s="149"/>
      <c r="Y11" s="149"/>
      <c r="Z11" s="149"/>
    </row>
    <row r="12" spans="1:26" ht="15" customHeight="1">
      <c r="A12" s="416" t="s">
        <v>417</v>
      </c>
      <c r="B12" s="416"/>
      <c r="C12" s="416"/>
      <c r="D12" s="416"/>
      <c r="E12" s="416"/>
      <c r="F12" s="416"/>
      <c r="G12" s="416"/>
      <c r="H12" s="416"/>
      <c r="I12" s="416"/>
      <c r="J12" s="416"/>
      <c r="K12" s="416"/>
      <c r="L12" s="416"/>
      <c r="M12" s="416"/>
      <c r="N12" s="416"/>
      <c r="O12" s="416"/>
      <c r="P12" s="149"/>
      <c r="Q12" s="149"/>
      <c r="R12" s="149"/>
      <c r="S12" s="149"/>
      <c r="T12" s="149"/>
      <c r="U12" s="149"/>
      <c r="V12" s="149"/>
      <c r="W12" s="149"/>
      <c r="X12" s="149"/>
      <c r="Y12" s="149"/>
      <c r="Z12" s="149"/>
    </row>
    <row r="13" spans="1:26" ht="13.5" customHeight="1">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4" spans="1:26" ht="15.75">
      <c r="A14" s="153" t="s">
        <v>418</v>
      </c>
      <c r="B14" s="153" t="s">
        <v>419</v>
      </c>
      <c r="C14" s="154"/>
      <c r="D14" s="154"/>
      <c r="E14" s="154"/>
      <c r="F14" s="154"/>
      <c r="G14" s="155"/>
      <c r="H14" s="155"/>
      <c r="I14" s="156"/>
      <c r="J14" s="156"/>
      <c r="K14" s="156"/>
      <c r="L14" s="156"/>
      <c r="M14" s="156"/>
      <c r="N14" s="156"/>
      <c r="O14" s="156"/>
      <c r="P14" s="156"/>
      <c r="Q14" s="156"/>
      <c r="R14" s="156"/>
      <c r="S14" s="156"/>
      <c r="T14" s="156"/>
      <c r="U14" s="156"/>
      <c r="V14" s="156"/>
      <c r="W14" s="156"/>
      <c r="X14" s="156"/>
      <c r="Y14" s="156"/>
      <c r="Z14" s="154"/>
    </row>
    <row r="15" spans="1:26" ht="15.75">
      <c r="A15" s="157" t="s">
        <v>465</v>
      </c>
      <c r="B15" s="320">
        <v>3.2429999999999999</v>
      </c>
      <c r="C15" s="154"/>
      <c r="D15" s="417" t="s">
        <v>420</v>
      </c>
      <c r="E15" s="417"/>
      <c r="F15" s="417"/>
      <c r="G15" s="417"/>
      <c r="H15" s="158"/>
      <c r="I15" s="154"/>
      <c r="J15" s="154"/>
      <c r="K15" s="156"/>
      <c r="L15" s="156"/>
      <c r="M15" s="156"/>
      <c r="N15" s="156"/>
      <c r="O15" s="156"/>
      <c r="P15" s="156"/>
      <c r="Q15" s="156"/>
      <c r="R15" s="156"/>
      <c r="S15" s="156"/>
      <c r="T15" s="156"/>
      <c r="U15" s="156"/>
      <c r="V15" s="156"/>
      <c r="W15" s="156"/>
      <c r="X15" s="156"/>
      <c r="Y15" s="156"/>
      <c r="Z15" s="154"/>
    </row>
    <row r="16" spans="1:26" ht="15.75">
      <c r="A16" s="159" t="s">
        <v>466</v>
      </c>
      <c r="B16" s="159">
        <v>2025</v>
      </c>
      <c r="C16" s="154"/>
      <c r="D16" s="414" t="s">
        <v>421</v>
      </c>
      <c r="E16" s="414"/>
      <c r="F16" s="414"/>
      <c r="G16" s="160" t="str">
        <f ca="1">IF(SUM(B78:X78)&gt;0,IF((SUM(B78:X78)-$C$84)&lt;0,0,SUM(B78:X78)-$C$84),"Более 20")</f>
        <v>Более 20</v>
      </c>
      <c r="H16" s="154"/>
      <c r="I16" s="154"/>
      <c r="J16" s="154"/>
      <c r="K16" s="154"/>
      <c r="L16" s="154"/>
      <c r="M16" s="156"/>
      <c r="N16" s="156"/>
      <c r="O16" s="156"/>
      <c r="P16" s="156"/>
      <c r="Q16" s="156"/>
      <c r="R16" s="156"/>
      <c r="S16" s="156"/>
      <c r="T16" s="156"/>
      <c r="U16" s="156"/>
      <c r="V16" s="156"/>
      <c r="W16" s="156"/>
      <c r="X16" s="156"/>
      <c r="Y16" s="156"/>
      <c r="Z16" s="154"/>
    </row>
    <row r="17" spans="1:25" ht="15.75">
      <c r="A17" s="161" t="s">
        <v>467</v>
      </c>
      <c r="B17" s="321">
        <f>B15</f>
        <v>3.2429999999999999</v>
      </c>
      <c r="C17" s="154"/>
      <c r="D17" s="163" t="s">
        <v>423</v>
      </c>
      <c r="E17" s="163"/>
      <c r="F17" s="164"/>
      <c r="G17" s="160" t="str">
        <f ca="1">IF(SUM(B79:X79)&gt;0,IF((SUM(B79:X79)-$C$84)&lt;0,0,SUM(B79:X79)-$C$84),"Более 20")</f>
        <v>Более 20</v>
      </c>
      <c r="H17" s="165"/>
      <c r="I17" s="154"/>
      <c r="J17" s="154"/>
      <c r="K17" s="154"/>
      <c r="L17" s="154"/>
      <c r="M17" s="156"/>
      <c r="N17" s="156"/>
      <c r="O17" s="156"/>
      <c r="P17" s="156"/>
      <c r="Q17" s="156"/>
      <c r="R17" s="156"/>
      <c r="S17" s="156"/>
      <c r="T17" s="156"/>
      <c r="U17" s="156"/>
      <c r="V17" s="156"/>
      <c r="W17" s="156"/>
      <c r="X17" s="156"/>
      <c r="Y17" s="156"/>
    </row>
    <row r="18" spans="1:25" ht="15.75">
      <c r="A18" s="161" t="s">
        <v>422</v>
      </c>
      <c r="B18" s="293">
        <v>20</v>
      </c>
      <c r="C18" s="154"/>
      <c r="D18" s="414" t="str">
        <f ca="1">IFERROR("NPV на "&amp;ROUND(G17,0)&amp; " год. тыс. руб.","NPV на "&amp;ROUND(X38-B84,0)&amp; " год, тыс. руб.")</f>
        <v>NPV на 11 год, тыс. руб.</v>
      </c>
      <c r="E18" s="414"/>
      <c r="F18" s="414"/>
      <c r="G18" s="160">
        <f ca="1">Y76</f>
        <v>-9731.6167434682648</v>
      </c>
      <c r="H18" s="154"/>
      <c r="I18" s="154"/>
      <c r="J18" s="154"/>
      <c r="K18" s="154"/>
      <c r="L18" s="154"/>
      <c r="M18" s="156"/>
      <c r="N18" s="156"/>
      <c r="O18" s="156"/>
      <c r="P18" s="156"/>
      <c r="Q18" s="156"/>
      <c r="R18" s="156"/>
      <c r="S18" s="156"/>
      <c r="T18" s="156"/>
      <c r="U18" s="156"/>
      <c r="V18" s="156"/>
      <c r="W18" s="156"/>
      <c r="X18" s="156"/>
      <c r="Y18" s="156"/>
    </row>
    <row r="19" spans="1:25" ht="20.25" customHeight="1">
      <c r="A19" s="161" t="s">
        <v>468</v>
      </c>
      <c r="B19" s="166">
        <v>1</v>
      </c>
      <c r="C19" s="154"/>
      <c r="D19" s="163" t="s">
        <v>469</v>
      </c>
      <c r="E19" s="163"/>
      <c r="F19" s="164"/>
      <c r="G19" s="167">
        <f ca="1">Y77</f>
        <v>0</v>
      </c>
      <c r="H19" s="154"/>
      <c r="I19" s="154"/>
      <c r="J19" s="154"/>
      <c r="K19" s="154"/>
      <c r="L19" s="154"/>
      <c r="M19" s="156"/>
      <c r="N19" s="156"/>
      <c r="O19" s="156"/>
      <c r="P19" s="156"/>
      <c r="Q19" s="156"/>
      <c r="R19" s="156"/>
      <c r="S19" s="156"/>
      <c r="T19" s="156"/>
      <c r="U19" s="156"/>
      <c r="V19" s="156"/>
      <c r="W19" s="156"/>
      <c r="X19" s="156"/>
      <c r="Y19" s="168"/>
    </row>
    <row r="20" spans="1:25" ht="15" customHeight="1">
      <c r="A20" s="161" t="s">
        <v>424</v>
      </c>
      <c r="B20" s="169" t="s">
        <v>470</v>
      </c>
      <c r="C20" s="154"/>
      <c r="D20" s="154"/>
      <c r="E20" s="154"/>
      <c r="F20" s="154"/>
      <c r="G20" s="168"/>
      <c r="H20" s="154"/>
      <c r="I20" s="154"/>
      <c r="J20" s="154"/>
      <c r="K20" s="154"/>
      <c r="L20" s="154"/>
      <c r="M20" s="156"/>
      <c r="N20" s="156"/>
      <c r="O20" s="156"/>
      <c r="P20" s="156"/>
      <c r="Q20" s="156"/>
      <c r="R20" s="156"/>
      <c r="S20" s="156"/>
      <c r="T20" s="156"/>
      <c r="U20" s="156"/>
      <c r="V20" s="156"/>
      <c r="W20" s="156"/>
      <c r="X20" s="156"/>
      <c r="Y20" s="168"/>
    </row>
    <row r="21" spans="1:25" ht="15.75">
      <c r="A21" s="161" t="s">
        <v>471</v>
      </c>
      <c r="B21" s="294" t="s">
        <v>220</v>
      </c>
      <c r="C21" s="156"/>
      <c r="D21" s="156"/>
      <c r="E21" s="156"/>
      <c r="F21" s="156"/>
      <c r="G21" s="156"/>
      <c r="H21" s="156"/>
      <c r="I21" s="156"/>
      <c r="J21" s="156"/>
      <c r="K21" s="156"/>
      <c r="L21" s="156"/>
      <c r="M21" s="156"/>
      <c r="N21" s="156"/>
      <c r="O21" s="156"/>
      <c r="P21" s="156"/>
      <c r="Q21" s="156"/>
      <c r="R21" s="156"/>
      <c r="S21" s="156"/>
      <c r="T21" s="156"/>
      <c r="U21" s="156"/>
      <c r="V21" s="156"/>
      <c r="W21" s="156"/>
      <c r="X21" s="156"/>
      <c r="Y21" s="168"/>
    </row>
    <row r="22" spans="1:25" ht="15.75">
      <c r="A22" s="161" t="s">
        <v>425</v>
      </c>
      <c r="B22" s="294"/>
      <c r="C22" s="156"/>
      <c r="D22" s="156"/>
      <c r="E22" s="156"/>
      <c r="F22" s="156"/>
      <c r="G22" s="156"/>
      <c r="H22" s="156"/>
      <c r="I22" s="156"/>
      <c r="J22" s="156"/>
      <c r="K22" s="156"/>
      <c r="L22" s="156"/>
      <c r="M22" s="156"/>
      <c r="N22" s="156"/>
      <c r="O22" s="156"/>
      <c r="P22" s="156"/>
      <c r="Q22" s="156"/>
      <c r="R22" s="156"/>
      <c r="S22" s="156"/>
      <c r="T22" s="156"/>
      <c r="U22" s="156"/>
      <c r="V22" s="156"/>
      <c r="W22" s="156"/>
      <c r="X22" s="156"/>
      <c r="Y22" s="168"/>
    </row>
    <row r="23" spans="1:25" ht="15.75">
      <c r="A23" s="161" t="s">
        <v>472</v>
      </c>
      <c r="B23" s="171">
        <f>-Y53</f>
        <v>0</v>
      </c>
      <c r="C23" s="156"/>
      <c r="D23" s="156"/>
      <c r="E23" s="156"/>
      <c r="F23" s="156"/>
      <c r="G23" s="156"/>
      <c r="H23" s="156"/>
      <c r="I23" s="156"/>
      <c r="J23" s="156"/>
      <c r="K23" s="156"/>
      <c r="L23" s="156"/>
      <c r="M23" s="156"/>
      <c r="N23" s="156"/>
      <c r="O23" s="156"/>
      <c r="P23" s="156"/>
      <c r="Q23" s="156"/>
      <c r="R23" s="156"/>
      <c r="S23" s="156"/>
      <c r="T23" s="156"/>
      <c r="U23" s="156"/>
      <c r="V23" s="156"/>
      <c r="W23" s="156"/>
      <c r="X23" s="156"/>
      <c r="Y23" s="156"/>
    </row>
    <row r="24" spans="1:25" ht="15.75">
      <c r="A24" s="161" t="s">
        <v>426</v>
      </c>
      <c r="B24" s="294">
        <v>5</v>
      </c>
      <c r="C24" s="156"/>
      <c r="D24" s="156"/>
      <c r="E24" s="156"/>
      <c r="F24" s="156"/>
      <c r="G24" s="156"/>
      <c r="H24" s="156"/>
      <c r="I24" s="156"/>
      <c r="J24" s="156"/>
      <c r="K24" s="156"/>
      <c r="L24" s="156"/>
      <c r="M24" s="156"/>
      <c r="N24" s="156"/>
      <c r="O24" s="156"/>
      <c r="P24" s="156"/>
      <c r="Q24" s="156"/>
      <c r="R24" s="156"/>
      <c r="S24" s="156"/>
      <c r="T24" s="156"/>
      <c r="U24" s="156"/>
      <c r="V24" s="156"/>
      <c r="W24" s="156"/>
      <c r="X24" s="156"/>
      <c r="Y24" s="156"/>
    </row>
    <row r="25" spans="1:25" ht="27.75" customHeight="1">
      <c r="A25" s="161" t="s">
        <v>427</v>
      </c>
      <c r="B25" s="170" t="s">
        <v>473</v>
      </c>
      <c r="C25" s="156"/>
      <c r="D25" s="156"/>
      <c r="E25" s="156"/>
      <c r="F25" s="156"/>
      <c r="G25" s="156"/>
      <c r="H25" s="156"/>
      <c r="I25" s="156"/>
      <c r="J25" s="156"/>
      <c r="K25" s="156"/>
      <c r="L25" s="156"/>
      <c r="M25" s="156"/>
      <c r="N25" s="156"/>
      <c r="O25" s="156"/>
      <c r="P25" s="156"/>
      <c r="Q25" s="156"/>
      <c r="R25" s="156"/>
      <c r="S25" s="156"/>
      <c r="T25" s="156"/>
      <c r="U25" s="156"/>
      <c r="V25" s="156"/>
      <c r="W25" s="156"/>
      <c r="X25" s="156"/>
      <c r="Y25" s="156"/>
    </row>
    <row r="26" spans="1:25" ht="15.75">
      <c r="A26" s="161" t="s">
        <v>474</v>
      </c>
      <c r="B26" s="170">
        <v>0</v>
      </c>
      <c r="C26" s="156"/>
      <c r="D26" s="156"/>
      <c r="E26" s="156"/>
      <c r="F26" s="156"/>
      <c r="G26" s="156"/>
      <c r="H26" s="156"/>
      <c r="I26" s="156"/>
      <c r="J26" s="156"/>
      <c r="K26" s="156"/>
      <c r="L26" s="156"/>
      <c r="M26" s="156"/>
      <c r="N26" s="156"/>
      <c r="O26" s="156"/>
      <c r="P26" s="156"/>
      <c r="Q26" s="156"/>
      <c r="R26" s="156"/>
      <c r="S26" s="156"/>
      <c r="T26" s="156"/>
      <c r="U26" s="156"/>
      <c r="V26" s="156"/>
      <c r="W26" s="156"/>
      <c r="X26" s="156"/>
      <c r="Y26" s="156"/>
    </row>
    <row r="27" spans="1:25" ht="27.75" customHeight="1">
      <c r="A27" s="161" t="s">
        <v>428</v>
      </c>
      <c r="B27" s="172">
        <v>0.2</v>
      </c>
      <c r="C27" s="156"/>
      <c r="D27" s="156"/>
      <c r="E27" s="156"/>
      <c r="F27" s="156"/>
      <c r="G27" s="156"/>
      <c r="H27" s="156"/>
      <c r="I27" s="156"/>
      <c r="J27" s="156"/>
      <c r="K27" s="156"/>
      <c r="L27" s="156"/>
      <c r="M27" s="156"/>
      <c r="N27" s="156"/>
      <c r="O27" s="156"/>
      <c r="P27" s="156"/>
      <c r="Q27" s="156"/>
      <c r="R27" s="156"/>
      <c r="S27" s="156"/>
      <c r="T27" s="156"/>
      <c r="U27" s="156"/>
      <c r="V27" s="156"/>
      <c r="W27" s="156"/>
      <c r="X27" s="156"/>
      <c r="Y27" s="156"/>
    </row>
    <row r="28" spans="1:25" ht="27.75" customHeight="1">
      <c r="A28" s="161" t="s">
        <v>475</v>
      </c>
      <c r="B28" s="173">
        <v>2.1999999999999999E-2</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row>
    <row r="29" spans="1:25" ht="27.75" customHeight="1">
      <c r="A29" s="161" t="s">
        <v>429</v>
      </c>
      <c r="B29" s="162">
        <f>-X52/12</f>
        <v>6.0633333333333326</v>
      </c>
      <c r="C29" s="156"/>
      <c r="D29" s="156"/>
      <c r="E29" s="156"/>
      <c r="F29" s="156"/>
      <c r="G29" s="156"/>
      <c r="H29" s="156"/>
      <c r="I29" s="156"/>
      <c r="J29" s="156"/>
      <c r="K29" s="156"/>
      <c r="L29" s="156"/>
      <c r="M29" s="156"/>
      <c r="N29" s="156"/>
      <c r="O29" s="156"/>
      <c r="P29" s="156"/>
      <c r="Q29" s="156"/>
      <c r="R29" s="156"/>
      <c r="S29" s="156"/>
      <c r="T29" s="156"/>
      <c r="U29" s="156"/>
      <c r="V29" s="156"/>
      <c r="W29" s="156"/>
      <c r="X29" s="156"/>
      <c r="Y29" s="156"/>
    </row>
    <row r="30" spans="1:25" ht="27.75" customHeight="1">
      <c r="A30" s="161" t="s">
        <v>430</v>
      </c>
      <c r="B30" s="174">
        <v>0</v>
      </c>
      <c r="C30" s="156"/>
      <c r="D30" s="156"/>
      <c r="E30" s="156"/>
      <c r="F30" s="156"/>
      <c r="G30" s="156"/>
      <c r="H30" s="156"/>
      <c r="I30" s="156"/>
      <c r="J30" s="156"/>
      <c r="K30" s="156"/>
      <c r="L30" s="156"/>
      <c r="M30" s="156"/>
      <c r="N30" s="156"/>
      <c r="O30" s="156"/>
      <c r="P30" s="156"/>
      <c r="Q30" s="156"/>
      <c r="R30" s="156"/>
      <c r="S30" s="156"/>
      <c r="T30" s="156"/>
      <c r="U30" s="156"/>
      <c r="V30" s="156"/>
      <c r="W30" s="156"/>
      <c r="X30" s="156"/>
      <c r="Y30" s="156"/>
    </row>
    <row r="31" spans="1:25" ht="27.75" customHeight="1">
      <c r="A31" s="161" t="s">
        <v>476</v>
      </c>
      <c r="B31" s="175">
        <v>0</v>
      </c>
      <c r="C31" s="156"/>
      <c r="D31" s="156"/>
      <c r="E31" s="156"/>
      <c r="F31" s="156"/>
      <c r="G31" s="156"/>
      <c r="H31" s="156"/>
      <c r="I31" s="156"/>
      <c r="J31" s="156"/>
      <c r="K31" s="156"/>
      <c r="L31" s="156"/>
      <c r="M31" s="156"/>
      <c r="N31" s="156"/>
      <c r="O31" s="156"/>
      <c r="P31" s="156"/>
      <c r="Q31" s="156"/>
      <c r="R31" s="156"/>
      <c r="S31" s="156"/>
      <c r="T31" s="156"/>
      <c r="U31" s="156"/>
      <c r="V31" s="156"/>
      <c r="W31" s="156"/>
      <c r="X31" s="156"/>
      <c r="Y31" s="156"/>
    </row>
    <row r="32" spans="1:25" ht="25.5" customHeight="1">
      <c r="A32" s="161" t="s">
        <v>431</v>
      </c>
      <c r="B32" s="176">
        <v>0</v>
      </c>
      <c r="C32" s="156"/>
      <c r="D32" s="156"/>
      <c r="E32" s="156"/>
      <c r="F32" s="156"/>
      <c r="G32" s="156"/>
      <c r="H32" s="156"/>
      <c r="I32" s="156"/>
      <c r="J32" s="156"/>
      <c r="K32" s="156"/>
      <c r="L32" s="156"/>
      <c r="M32" s="156"/>
      <c r="N32" s="156"/>
      <c r="O32" s="156"/>
      <c r="P32" s="156"/>
      <c r="Q32" s="156"/>
      <c r="R32" s="156"/>
      <c r="S32" s="156"/>
      <c r="T32" s="156"/>
      <c r="U32" s="156"/>
      <c r="V32" s="156"/>
      <c r="W32" s="156"/>
      <c r="X32" s="156"/>
      <c r="Y32" s="156"/>
    </row>
    <row r="33" spans="1:26" ht="25.5" customHeight="1">
      <c r="A33" s="161" t="s">
        <v>432</v>
      </c>
      <c r="B33" s="177">
        <f>B32</f>
        <v>0</v>
      </c>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4"/>
    </row>
    <row r="34" spans="1:26" ht="25.5" customHeight="1">
      <c r="A34" s="161" t="s">
        <v>433</v>
      </c>
      <c r="B34" s="178">
        <f>IFERROR((Y45)/B15,0)</f>
        <v>0</v>
      </c>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4"/>
    </row>
    <row r="35" spans="1:26" ht="25.5" customHeight="1">
      <c r="A35" s="161" t="s">
        <v>477</v>
      </c>
      <c r="B35" s="295">
        <v>0.1062</v>
      </c>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4"/>
    </row>
    <row r="36" spans="1:26" ht="25.5" customHeight="1">
      <c r="A36" s="161" t="s">
        <v>434</v>
      </c>
      <c r="B36" s="178">
        <f>IFERROR(1-B34,0)</f>
        <v>1</v>
      </c>
      <c r="C36" s="179"/>
      <c r="D36" s="180"/>
      <c r="E36" s="181"/>
      <c r="F36" s="181"/>
      <c r="G36" s="181"/>
      <c r="H36" s="156"/>
      <c r="I36" s="156"/>
      <c r="J36" s="156"/>
      <c r="K36" s="156"/>
      <c r="L36" s="156"/>
      <c r="M36" s="156"/>
      <c r="N36" s="156"/>
      <c r="O36" s="156"/>
      <c r="P36" s="156"/>
      <c r="Q36" s="156"/>
      <c r="R36" s="156"/>
      <c r="S36" s="156"/>
      <c r="T36" s="156"/>
      <c r="U36" s="156"/>
      <c r="V36" s="156"/>
      <c r="W36" s="156"/>
      <c r="X36" s="156"/>
      <c r="Y36" s="156"/>
      <c r="Z36" s="154"/>
    </row>
    <row r="37" spans="1:26" ht="25.5" customHeight="1">
      <c r="A37" s="161" t="s">
        <v>478</v>
      </c>
      <c r="B37" s="295">
        <v>8.6199999999999999E-2</v>
      </c>
      <c r="C37" s="179"/>
      <c r="D37" s="180"/>
      <c r="E37" s="156"/>
      <c r="F37" s="156"/>
      <c r="G37" s="182"/>
      <c r="H37" s="156"/>
      <c r="I37" s="156"/>
      <c r="J37" s="156"/>
      <c r="K37" s="156"/>
      <c r="L37" s="156"/>
      <c r="M37" s="156"/>
      <c r="N37" s="156"/>
      <c r="O37" s="156"/>
      <c r="P37" s="156"/>
      <c r="Q37" s="156"/>
      <c r="R37" s="156"/>
      <c r="S37" s="156"/>
      <c r="T37" s="156"/>
      <c r="U37" s="156"/>
      <c r="V37" s="156"/>
      <c r="W37" s="156"/>
      <c r="X37" s="156"/>
      <c r="Y37" s="156"/>
      <c r="Z37" s="154"/>
    </row>
    <row r="38" spans="1:26" ht="21.75" customHeight="1">
      <c r="A38" s="183" t="s">
        <v>435</v>
      </c>
      <c r="B38" s="184" t="str">
        <f>"до "&amp;C38</f>
        <v>до 2020</v>
      </c>
      <c r="C38" s="184">
        <v>2020</v>
      </c>
      <c r="D38" s="184">
        <f t="shared" ref="D38:X38" si="0">C38+1</f>
        <v>2021</v>
      </c>
      <c r="E38" s="184">
        <f t="shared" si="0"/>
        <v>2022</v>
      </c>
      <c r="F38" s="184">
        <f t="shared" si="0"/>
        <v>2023</v>
      </c>
      <c r="G38" s="184">
        <f t="shared" si="0"/>
        <v>2024</v>
      </c>
      <c r="H38" s="184">
        <f t="shared" si="0"/>
        <v>2025</v>
      </c>
      <c r="I38" s="184">
        <f t="shared" si="0"/>
        <v>2026</v>
      </c>
      <c r="J38" s="184">
        <f t="shared" si="0"/>
        <v>2027</v>
      </c>
      <c r="K38" s="184">
        <f t="shared" si="0"/>
        <v>2028</v>
      </c>
      <c r="L38" s="184">
        <f t="shared" si="0"/>
        <v>2029</v>
      </c>
      <c r="M38" s="184">
        <f t="shared" si="0"/>
        <v>2030</v>
      </c>
      <c r="N38" s="184">
        <f t="shared" si="0"/>
        <v>2031</v>
      </c>
      <c r="O38" s="184">
        <f t="shared" si="0"/>
        <v>2032</v>
      </c>
      <c r="P38" s="184">
        <f t="shared" si="0"/>
        <v>2033</v>
      </c>
      <c r="Q38" s="184">
        <f t="shared" si="0"/>
        <v>2034</v>
      </c>
      <c r="R38" s="184">
        <f t="shared" si="0"/>
        <v>2035</v>
      </c>
      <c r="S38" s="184">
        <f t="shared" si="0"/>
        <v>2036</v>
      </c>
      <c r="T38" s="184">
        <f t="shared" si="0"/>
        <v>2037</v>
      </c>
      <c r="U38" s="184">
        <f t="shared" si="0"/>
        <v>2038</v>
      </c>
      <c r="V38" s="184">
        <f t="shared" si="0"/>
        <v>2039</v>
      </c>
      <c r="W38" s="184">
        <f t="shared" si="0"/>
        <v>2040</v>
      </c>
      <c r="X38" s="184">
        <f t="shared" si="0"/>
        <v>2041</v>
      </c>
      <c r="Y38" s="185" t="s">
        <v>479</v>
      </c>
      <c r="Z38" s="154"/>
    </row>
    <row r="39" spans="1:26" ht="26.25" customHeight="1">
      <c r="A39" s="161" t="s">
        <v>436</v>
      </c>
      <c r="B39" s="186">
        <v>4.6449999999999998E-2</v>
      </c>
      <c r="C39" s="186">
        <v>3.4210000000000101E-2</v>
      </c>
      <c r="D39" s="186">
        <v>4.011E-2</v>
      </c>
      <c r="E39" s="186">
        <v>3.9949999999999999E-2</v>
      </c>
      <c r="F39" s="186">
        <v>3.9800000000000002E-2</v>
      </c>
      <c r="G39" s="186">
        <v>3.9890000000000002E-2</v>
      </c>
      <c r="H39" s="186">
        <v>3.9919999999999997E-2</v>
      </c>
      <c r="I39" s="186">
        <v>3.9869999999999899E-2</v>
      </c>
      <c r="J39" s="186">
        <v>3.9749999999999903E-2</v>
      </c>
      <c r="K39" s="186">
        <v>3.9629999999999901E-2</v>
      </c>
      <c r="L39" s="186">
        <v>3.9550000000000002E-2</v>
      </c>
      <c r="M39" s="186">
        <v>3.9509999999999899E-2</v>
      </c>
      <c r="N39" s="186">
        <v>3.9550000000000002E-2</v>
      </c>
      <c r="O39" s="186">
        <v>3.9640000000000002E-2</v>
      </c>
      <c r="P39" s="186">
        <v>3.9699999999999999E-2</v>
      </c>
      <c r="Q39" s="186">
        <v>3.9820000000000001E-2</v>
      </c>
      <c r="R39" s="186">
        <v>3.993E-2</v>
      </c>
      <c r="S39" s="186">
        <v>4.0009999999999997E-2</v>
      </c>
      <c r="T39" s="186">
        <v>4.0009999999999997E-2</v>
      </c>
      <c r="U39" s="186">
        <v>4.0009999999999997E-2</v>
      </c>
      <c r="V39" s="186">
        <v>4.0009999999999997E-2</v>
      </c>
      <c r="W39" s="186">
        <v>4.0009999999999997E-2</v>
      </c>
      <c r="X39" s="186">
        <v>4.0009999999999997E-2</v>
      </c>
      <c r="Y39" s="187"/>
      <c r="Z39" s="154"/>
    </row>
    <row r="40" spans="1:26" ht="27.75" customHeight="1">
      <c r="A40" s="161" t="s">
        <v>437</v>
      </c>
      <c r="B40" s="188"/>
      <c r="C40" s="188">
        <f t="shared" ref="C40:X40" si="1">(1+B40)*(1+C39)-1</f>
        <v>3.4210000000000074E-2</v>
      </c>
      <c r="D40" s="188">
        <f t="shared" si="1"/>
        <v>7.5692163100000265E-2</v>
      </c>
      <c r="E40" s="188">
        <f t="shared" si="1"/>
        <v>0.11866606501584509</v>
      </c>
      <c r="F40" s="188">
        <f t="shared" si="1"/>
        <v>0.16318897440347579</v>
      </c>
      <c r="G40" s="188">
        <f t="shared" si="1"/>
        <v>0.20958858259243041</v>
      </c>
      <c r="H40" s="188">
        <f t="shared" si="1"/>
        <v>0.25787535880952017</v>
      </c>
      <c r="I40" s="188">
        <f t="shared" si="1"/>
        <v>0.3080268493652556</v>
      </c>
      <c r="J40" s="188">
        <f t="shared" si="1"/>
        <v>0.36002091662752433</v>
      </c>
      <c r="K40" s="188">
        <f t="shared" si="1"/>
        <v>0.41391854555347285</v>
      </c>
      <c r="L40" s="188">
        <f t="shared" si="1"/>
        <v>0.46983902403011268</v>
      </c>
      <c r="M40" s="188">
        <f t="shared" si="1"/>
        <v>0.52791236386954243</v>
      </c>
      <c r="N40" s="188">
        <f t="shared" si="1"/>
        <v>0.58834129786058287</v>
      </c>
      <c r="O40" s="188">
        <f t="shared" si="1"/>
        <v>0.65130314690777613</v>
      </c>
      <c r="P40" s="188">
        <f t="shared" si="1"/>
        <v>0.71685988184001492</v>
      </c>
      <c r="Q40" s="188">
        <f t="shared" si="1"/>
        <v>0.78522524233488422</v>
      </c>
      <c r="R40" s="188">
        <f t="shared" si="1"/>
        <v>0.85650928626131617</v>
      </c>
      <c r="S40" s="188">
        <f t="shared" si="1"/>
        <v>0.93078822280463158</v>
      </c>
      <c r="T40" s="188">
        <f t="shared" si="1"/>
        <v>1.0080390595990449</v>
      </c>
      <c r="U40" s="188">
        <f t="shared" si="1"/>
        <v>1.0883807023736027</v>
      </c>
      <c r="V40" s="188">
        <f t="shared" si="1"/>
        <v>1.1719368142755706</v>
      </c>
      <c r="W40" s="188">
        <f t="shared" si="1"/>
        <v>1.2588360062147363</v>
      </c>
      <c r="X40" s="188">
        <f t="shared" si="1"/>
        <v>1.3492120348233883</v>
      </c>
      <c r="Y40" s="187"/>
      <c r="Z40" s="154"/>
    </row>
    <row r="41" spans="1:26" ht="27.75" customHeight="1">
      <c r="A41" s="189" t="s">
        <v>480</v>
      </c>
      <c r="B41" s="190">
        <f t="shared" ref="B41:X41" si="2">B87+B134</f>
        <v>0</v>
      </c>
      <c r="C41" s="190">
        <f t="shared" si="2"/>
        <v>14.126371876513318</v>
      </c>
      <c r="D41" s="190">
        <f t="shared" si="2"/>
        <v>13.805979937046004</v>
      </c>
      <c r="E41" s="190">
        <f t="shared" si="2"/>
        <v>138.46632231900728</v>
      </c>
      <c r="F41" s="190">
        <f t="shared" si="2"/>
        <v>1084.2399838462068</v>
      </c>
      <c r="G41" s="190">
        <f t="shared" si="2"/>
        <v>1777.5270205138822</v>
      </c>
      <c r="H41" s="190">
        <f t="shared" si="2"/>
        <v>1736.5661977910818</v>
      </c>
      <c r="I41" s="190">
        <f t="shared" si="2"/>
        <v>0</v>
      </c>
      <c r="J41" s="190">
        <f t="shared" si="2"/>
        <v>0</v>
      </c>
      <c r="K41" s="190">
        <f t="shared" si="2"/>
        <v>0</v>
      </c>
      <c r="L41" s="190">
        <f t="shared" si="2"/>
        <v>0</v>
      </c>
      <c r="M41" s="190">
        <f t="shared" si="2"/>
        <v>0</v>
      </c>
      <c r="N41" s="190">
        <f t="shared" si="2"/>
        <v>0.16214999999999999</v>
      </c>
      <c r="O41" s="190">
        <f t="shared" si="2"/>
        <v>0.16214999999999999</v>
      </c>
      <c r="P41" s="190">
        <f t="shared" si="2"/>
        <v>0.16214999999999999</v>
      </c>
      <c r="Q41" s="190">
        <f t="shared" si="2"/>
        <v>0.16214999999999999</v>
      </c>
      <c r="R41" s="190">
        <f t="shared" si="2"/>
        <v>0.16214999999999999</v>
      </c>
      <c r="S41" s="190">
        <f t="shared" si="2"/>
        <v>0.16214999999999999</v>
      </c>
      <c r="T41" s="190">
        <f t="shared" si="2"/>
        <v>0.16214999999999999</v>
      </c>
      <c r="U41" s="190">
        <f t="shared" si="2"/>
        <v>0.16214999999999999</v>
      </c>
      <c r="V41" s="190">
        <f t="shared" si="2"/>
        <v>0.16214999999999999</v>
      </c>
      <c r="W41" s="190">
        <f t="shared" si="2"/>
        <v>0.16214999999999999</v>
      </c>
      <c r="X41" s="190">
        <f t="shared" si="2"/>
        <v>0.16214999999999999</v>
      </c>
      <c r="Y41" s="187">
        <f>SUM(B41:X41)</f>
        <v>4766.5155262837379</v>
      </c>
    </row>
    <row r="42" spans="1:26" ht="16.5" thickBot="1">
      <c r="A42" s="156"/>
      <c r="B42" s="156"/>
      <c r="C42" s="191"/>
      <c r="D42" s="154"/>
      <c r="E42" s="156"/>
      <c r="F42" s="156"/>
      <c r="G42" s="192"/>
      <c r="H42" s="156"/>
      <c r="I42" s="156"/>
      <c r="J42" s="156"/>
      <c r="K42" s="156"/>
      <c r="L42" s="156"/>
      <c r="M42" s="156"/>
      <c r="N42" s="156"/>
      <c r="O42" s="156"/>
      <c r="P42" s="156"/>
      <c r="Q42" s="156"/>
      <c r="R42" s="156"/>
      <c r="S42" s="156"/>
      <c r="T42" s="156"/>
      <c r="U42" s="156"/>
      <c r="V42" s="156"/>
      <c r="W42" s="192"/>
      <c r="X42" s="156"/>
      <c r="Y42" s="156"/>
      <c r="Z42" s="154"/>
    </row>
    <row r="43" spans="1:26" ht="15.75">
      <c r="A43" s="193" t="s">
        <v>481</v>
      </c>
      <c r="B43" s="194" t="str">
        <f t="shared" ref="B43:Y43" si="3">B38</f>
        <v>до 2020</v>
      </c>
      <c r="C43" s="195">
        <f t="shared" si="3"/>
        <v>2020</v>
      </c>
      <c r="D43" s="195">
        <f t="shared" si="3"/>
        <v>2021</v>
      </c>
      <c r="E43" s="195">
        <f t="shared" si="3"/>
        <v>2022</v>
      </c>
      <c r="F43" s="195">
        <f t="shared" si="3"/>
        <v>2023</v>
      </c>
      <c r="G43" s="195">
        <f t="shared" si="3"/>
        <v>2024</v>
      </c>
      <c r="H43" s="195">
        <f t="shared" si="3"/>
        <v>2025</v>
      </c>
      <c r="I43" s="195">
        <f t="shared" si="3"/>
        <v>2026</v>
      </c>
      <c r="J43" s="195">
        <f t="shared" si="3"/>
        <v>2027</v>
      </c>
      <c r="K43" s="195">
        <f t="shared" si="3"/>
        <v>2028</v>
      </c>
      <c r="L43" s="195">
        <f t="shared" si="3"/>
        <v>2029</v>
      </c>
      <c r="M43" s="195">
        <f t="shared" si="3"/>
        <v>2030</v>
      </c>
      <c r="N43" s="195">
        <f t="shared" si="3"/>
        <v>2031</v>
      </c>
      <c r="O43" s="195">
        <f t="shared" si="3"/>
        <v>2032</v>
      </c>
      <c r="P43" s="195">
        <f t="shared" si="3"/>
        <v>2033</v>
      </c>
      <c r="Q43" s="195">
        <f t="shared" si="3"/>
        <v>2034</v>
      </c>
      <c r="R43" s="195">
        <f t="shared" si="3"/>
        <v>2035</v>
      </c>
      <c r="S43" s="195">
        <f t="shared" si="3"/>
        <v>2036</v>
      </c>
      <c r="T43" s="195">
        <f t="shared" si="3"/>
        <v>2037</v>
      </c>
      <c r="U43" s="195">
        <f t="shared" si="3"/>
        <v>2038</v>
      </c>
      <c r="V43" s="195">
        <f t="shared" si="3"/>
        <v>2039</v>
      </c>
      <c r="W43" s="195">
        <f t="shared" si="3"/>
        <v>2040</v>
      </c>
      <c r="X43" s="195">
        <f t="shared" si="3"/>
        <v>2041</v>
      </c>
      <c r="Y43" s="196" t="str">
        <f t="shared" si="3"/>
        <v>ИТОГ</v>
      </c>
      <c r="Z43" s="154"/>
    </row>
    <row r="44" spans="1:26" ht="15.75">
      <c r="A44" s="197" t="s">
        <v>438</v>
      </c>
      <c r="B44" s="190">
        <v>0</v>
      </c>
      <c r="C44" s="190">
        <f t="shared" ref="C44:X44" ca="1" si="4">B44+B45-B46</f>
        <v>0</v>
      </c>
      <c r="D44" s="190">
        <f t="shared" ca="1" si="4"/>
        <v>0</v>
      </c>
      <c r="E44" s="190">
        <f t="shared" ca="1" si="4"/>
        <v>0</v>
      </c>
      <c r="F44" s="190">
        <f t="shared" ca="1" si="4"/>
        <v>0</v>
      </c>
      <c r="G44" s="190">
        <f t="shared" ca="1" si="4"/>
        <v>0</v>
      </c>
      <c r="H44" s="190">
        <f t="shared" ca="1" si="4"/>
        <v>0</v>
      </c>
      <c r="I44" s="190">
        <f t="shared" ca="1" si="4"/>
        <v>0</v>
      </c>
      <c r="J44" s="190">
        <f t="shared" ca="1" si="4"/>
        <v>0</v>
      </c>
      <c r="K44" s="190">
        <f t="shared" ca="1" si="4"/>
        <v>0</v>
      </c>
      <c r="L44" s="190">
        <f t="shared" ca="1" si="4"/>
        <v>0</v>
      </c>
      <c r="M44" s="190">
        <f t="shared" ca="1" si="4"/>
        <v>0</v>
      </c>
      <c r="N44" s="190">
        <f t="shared" ca="1" si="4"/>
        <v>0</v>
      </c>
      <c r="O44" s="190">
        <f t="shared" ca="1" si="4"/>
        <v>0</v>
      </c>
      <c r="P44" s="190">
        <f t="shared" ca="1" si="4"/>
        <v>0</v>
      </c>
      <c r="Q44" s="190">
        <f t="shared" ca="1" si="4"/>
        <v>0</v>
      </c>
      <c r="R44" s="190">
        <f t="shared" ca="1" si="4"/>
        <v>0</v>
      </c>
      <c r="S44" s="190">
        <f t="shared" ca="1" si="4"/>
        <v>0</v>
      </c>
      <c r="T44" s="190">
        <f t="shared" ca="1" si="4"/>
        <v>0</v>
      </c>
      <c r="U44" s="190">
        <f t="shared" ca="1" si="4"/>
        <v>0</v>
      </c>
      <c r="V44" s="190">
        <f t="shared" ca="1" si="4"/>
        <v>0</v>
      </c>
      <c r="W44" s="190">
        <f t="shared" ca="1" si="4"/>
        <v>0</v>
      </c>
      <c r="X44" s="190">
        <f t="shared" ca="1" si="4"/>
        <v>0</v>
      </c>
      <c r="Y44" s="198">
        <f ca="1">SUM(B44:X44)</f>
        <v>0</v>
      </c>
      <c r="Z44" s="154"/>
    </row>
    <row r="45" spans="1:26" ht="15.75">
      <c r="A45" s="197" t="s">
        <v>439</v>
      </c>
      <c r="B45" s="190">
        <f t="shared" ref="B45:X45" si="5">B121</f>
        <v>0</v>
      </c>
      <c r="C45" s="190">
        <f t="shared" si="5"/>
        <v>0</v>
      </c>
      <c r="D45" s="190">
        <f t="shared" si="5"/>
        <v>0</v>
      </c>
      <c r="E45" s="190">
        <f t="shared" si="5"/>
        <v>0</v>
      </c>
      <c r="F45" s="190">
        <f t="shared" si="5"/>
        <v>0</v>
      </c>
      <c r="G45" s="190">
        <f t="shared" si="5"/>
        <v>0</v>
      </c>
      <c r="H45" s="190">
        <f t="shared" si="5"/>
        <v>0</v>
      </c>
      <c r="I45" s="190">
        <f t="shared" si="5"/>
        <v>0</v>
      </c>
      <c r="J45" s="190">
        <f t="shared" si="5"/>
        <v>0</v>
      </c>
      <c r="K45" s="190">
        <f t="shared" si="5"/>
        <v>0</v>
      </c>
      <c r="L45" s="190">
        <f t="shared" si="5"/>
        <v>0</v>
      </c>
      <c r="M45" s="190">
        <f t="shared" si="5"/>
        <v>0</v>
      </c>
      <c r="N45" s="190">
        <f t="shared" si="5"/>
        <v>0</v>
      </c>
      <c r="O45" s="190">
        <f t="shared" si="5"/>
        <v>0</v>
      </c>
      <c r="P45" s="190">
        <f t="shared" si="5"/>
        <v>0</v>
      </c>
      <c r="Q45" s="190">
        <f t="shared" si="5"/>
        <v>0</v>
      </c>
      <c r="R45" s="190">
        <f t="shared" si="5"/>
        <v>0</v>
      </c>
      <c r="S45" s="190">
        <f t="shared" si="5"/>
        <v>0</v>
      </c>
      <c r="T45" s="190">
        <f t="shared" si="5"/>
        <v>0</v>
      </c>
      <c r="U45" s="190">
        <f t="shared" si="5"/>
        <v>0</v>
      </c>
      <c r="V45" s="190">
        <f t="shared" si="5"/>
        <v>0</v>
      </c>
      <c r="W45" s="190">
        <f t="shared" si="5"/>
        <v>0</v>
      </c>
      <c r="X45" s="190">
        <f t="shared" si="5"/>
        <v>0</v>
      </c>
      <c r="Y45" s="198">
        <f>SUM(B45:X45)</f>
        <v>0</v>
      </c>
      <c r="Z45" s="154"/>
    </row>
    <row r="46" spans="1:26" ht="15.75">
      <c r="A46" s="197" t="s">
        <v>440</v>
      </c>
      <c r="B46" s="190">
        <f t="shared" ref="B46:X46" ca="1" si="6">IF($B$31&lt;=B112,IF(OFFSET(B45,0,-($B$31-1))&gt;0,OFFSET(B45,0,-($B$31-1)),0),0)</f>
        <v>0</v>
      </c>
      <c r="C46" s="190">
        <f t="shared" ca="1" si="6"/>
        <v>0</v>
      </c>
      <c r="D46" s="190">
        <f t="shared" ca="1" si="6"/>
        <v>0</v>
      </c>
      <c r="E46" s="190">
        <f t="shared" ca="1" si="6"/>
        <v>0</v>
      </c>
      <c r="F46" s="190">
        <f t="shared" ca="1" si="6"/>
        <v>0</v>
      </c>
      <c r="G46" s="190">
        <f t="shared" ca="1" si="6"/>
        <v>0</v>
      </c>
      <c r="H46" s="190">
        <f t="shared" ca="1" si="6"/>
        <v>0</v>
      </c>
      <c r="I46" s="190">
        <f t="shared" ca="1" si="6"/>
        <v>0</v>
      </c>
      <c r="J46" s="190">
        <f t="shared" ca="1" si="6"/>
        <v>0</v>
      </c>
      <c r="K46" s="190">
        <f t="shared" ca="1" si="6"/>
        <v>0</v>
      </c>
      <c r="L46" s="190">
        <f t="shared" ca="1" si="6"/>
        <v>0</v>
      </c>
      <c r="M46" s="190">
        <f t="shared" ca="1" si="6"/>
        <v>0</v>
      </c>
      <c r="N46" s="190">
        <f t="shared" ca="1" si="6"/>
        <v>0</v>
      </c>
      <c r="O46" s="190">
        <f t="shared" ca="1" si="6"/>
        <v>0</v>
      </c>
      <c r="P46" s="190">
        <f t="shared" ca="1" si="6"/>
        <v>0</v>
      </c>
      <c r="Q46" s="190">
        <f t="shared" ca="1" si="6"/>
        <v>0</v>
      </c>
      <c r="R46" s="190">
        <f t="shared" ca="1" si="6"/>
        <v>0</v>
      </c>
      <c r="S46" s="190">
        <f t="shared" ca="1" si="6"/>
        <v>0</v>
      </c>
      <c r="T46" s="190">
        <f t="shared" ca="1" si="6"/>
        <v>0</v>
      </c>
      <c r="U46" s="190">
        <f t="shared" ca="1" si="6"/>
        <v>0</v>
      </c>
      <c r="V46" s="190">
        <f t="shared" ca="1" si="6"/>
        <v>0</v>
      </c>
      <c r="W46" s="190">
        <f t="shared" ca="1" si="6"/>
        <v>0</v>
      </c>
      <c r="X46" s="190">
        <f t="shared" ca="1" si="6"/>
        <v>0</v>
      </c>
      <c r="Y46" s="198">
        <f ca="1">SUM(B46:X46)</f>
        <v>0</v>
      </c>
      <c r="Z46" s="154"/>
    </row>
    <row r="47" spans="1:26" ht="16.5" thickBot="1">
      <c r="A47" s="199" t="s">
        <v>441</v>
      </c>
      <c r="B47" s="200">
        <f t="shared" ref="B47:X47" ca="1" si="7">AVERAGE(SUM(B44:B45),(SUM(B44:B45)-B46))*$B$32</f>
        <v>0</v>
      </c>
      <c r="C47" s="200">
        <f t="shared" ca="1" si="7"/>
        <v>0</v>
      </c>
      <c r="D47" s="200">
        <f t="shared" ca="1" si="7"/>
        <v>0</v>
      </c>
      <c r="E47" s="200">
        <f t="shared" ca="1" si="7"/>
        <v>0</v>
      </c>
      <c r="F47" s="200">
        <f t="shared" ca="1" si="7"/>
        <v>0</v>
      </c>
      <c r="G47" s="200">
        <f t="shared" ca="1" si="7"/>
        <v>0</v>
      </c>
      <c r="H47" s="200">
        <f t="shared" ca="1" si="7"/>
        <v>0</v>
      </c>
      <c r="I47" s="200">
        <f t="shared" ca="1" si="7"/>
        <v>0</v>
      </c>
      <c r="J47" s="200">
        <f t="shared" ca="1" si="7"/>
        <v>0</v>
      </c>
      <c r="K47" s="200">
        <f t="shared" ca="1" si="7"/>
        <v>0</v>
      </c>
      <c r="L47" s="200">
        <f t="shared" ca="1" si="7"/>
        <v>0</v>
      </c>
      <c r="M47" s="200">
        <f t="shared" ca="1" si="7"/>
        <v>0</v>
      </c>
      <c r="N47" s="200">
        <f t="shared" ca="1" si="7"/>
        <v>0</v>
      </c>
      <c r="O47" s="200">
        <f t="shared" ca="1" si="7"/>
        <v>0</v>
      </c>
      <c r="P47" s="200">
        <f t="shared" ca="1" si="7"/>
        <v>0</v>
      </c>
      <c r="Q47" s="200">
        <f t="shared" ca="1" si="7"/>
        <v>0</v>
      </c>
      <c r="R47" s="200">
        <f t="shared" ca="1" si="7"/>
        <v>0</v>
      </c>
      <c r="S47" s="200">
        <f t="shared" ca="1" si="7"/>
        <v>0</v>
      </c>
      <c r="T47" s="200">
        <f t="shared" ca="1" si="7"/>
        <v>0</v>
      </c>
      <c r="U47" s="200">
        <f t="shared" ca="1" si="7"/>
        <v>0</v>
      </c>
      <c r="V47" s="200">
        <f t="shared" ca="1" si="7"/>
        <v>0</v>
      </c>
      <c r="W47" s="200">
        <f t="shared" ca="1" si="7"/>
        <v>0</v>
      </c>
      <c r="X47" s="200">
        <f t="shared" ca="1" si="7"/>
        <v>0</v>
      </c>
      <c r="Y47" s="201">
        <f ca="1">SUM(B47:X47)</f>
        <v>0</v>
      </c>
      <c r="Z47" s="154"/>
    </row>
    <row r="48" spans="1:26" ht="16.5" thickBot="1">
      <c r="A48" s="168"/>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154"/>
    </row>
    <row r="49" spans="1:25" ht="15.75">
      <c r="A49" s="193" t="s">
        <v>482</v>
      </c>
      <c r="B49" s="194" t="str">
        <f t="shared" ref="B49:X49" si="8">B38</f>
        <v>до 2020</v>
      </c>
      <c r="C49" s="195">
        <f t="shared" si="8"/>
        <v>2020</v>
      </c>
      <c r="D49" s="195">
        <f t="shared" si="8"/>
        <v>2021</v>
      </c>
      <c r="E49" s="195">
        <f t="shared" si="8"/>
        <v>2022</v>
      </c>
      <c r="F49" s="195">
        <f t="shared" si="8"/>
        <v>2023</v>
      </c>
      <c r="G49" s="195">
        <f t="shared" si="8"/>
        <v>2024</v>
      </c>
      <c r="H49" s="195">
        <f t="shared" si="8"/>
        <v>2025</v>
      </c>
      <c r="I49" s="195">
        <f t="shared" si="8"/>
        <v>2026</v>
      </c>
      <c r="J49" s="195">
        <f t="shared" si="8"/>
        <v>2027</v>
      </c>
      <c r="K49" s="195">
        <f t="shared" si="8"/>
        <v>2028</v>
      </c>
      <c r="L49" s="195">
        <f t="shared" si="8"/>
        <v>2029</v>
      </c>
      <c r="M49" s="195">
        <f t="shared" si="8"/>
        <v>2030</v>
      </c>
      <c r="N49" s="195">
        <f t="shared" si="8"/>
        <v>2031</v>
      </c>
      <c r="O49" s="195">
        <f t="shared" si="8"/>
        <v>2032</v>
      </c>
      <c r="P49" s="195">
        <f t="shared" si="8"/>
        <v>2033</v>
      </c>
      <c r="Q49" s="195">
        <f t="shared" si="8"/>
        <v>2034</v>
      </c>
      <c r="R49" s="195">
        <f t="shared" si="8"/>
        <v>2035</v>
      </c>
      <c r="S49" s="195">
        <f t="shared" si="8"/>
        <v>2036</v>
      </c>
      <c r="T49" s="195">
        <f t="shared" si="8"/>
        <v>2037</v>
      </c>
      <c r="U49" s="195">
        <f t="shared" si="8"/>
        <v>2038</v>
      </c>
      <c r="V49" s="195">
        <f t="shared" si="8"/>
        <v>2039</v>
      </c>
      <c r="W49" s="195">
        <f t="shared" si="8"/>
        <v>2040</v>
      </c>
      <c r="X49" s="195">
        <f t="shared" si="8"/>
        <v>2041</v>
      </c>
      <c r="Y49" s="196" t="str">
        <f>Y43</f>
        <v>ИТОГ</v>
      </c>
    </row>
    <row r="50" spans="1:25">
      <c r="A50" s="203" t="s">
        <v>442</v>
      </c>
      <c r="B50" s="204">
        <f t="shared" ref="B50:X50" si="9">B41*$B$19</f>
        <v>0</v>
      </c>
      <c r="C50" s="204">
        <f t="shared" si="9"/>
        <v>14.126371876513318</v>
      </c>
      <c r="D50" s="204">
        <f t="shared" si="9"/>
        <v>13.805979937046004</v>
      </c>
      <c r="E50" s="204">
        <f t="shared" si="9"/>
        <v>138.46632231900728</v>
      </c>
      <c r="F50" s="204">
        <f t="shared" si="9"/>
        <v>1084.2399838462068</v>
      </c>
      <c r="G50" s="204">
        <f t="shared" si="9"/>
        <v>1777.5270205138822</v>
      </c>
      <c r="H50" s="204">
        <f t="shared" si="9"/>
        <v>1736.5661977910818</v>
      </c>
      <c r="I50" s="204">
        <f t="shared" si="9"/>
        <v>0</v>
      </c>
      <c r="J50" s="204">
        <f t="shared" si="9"/>
        <v>0</v>
      </c>
      <c r="K50" s="204">
        <f t="shared" si="9"/>
        <v>0</v>
      </c>
      <c r="L50" s="204">
        <f t="shared" si="9"/>
        <v>0</v>
      </c>
      <c r="M50" s="204">
        <f t="shared" si="9"/>
        <v>0</v>
      </c>
      <c r="N50" s="204">
        <f t="shared" si="9"/>
        <v>0.16214999999999999</v>
      </c>
      <c r="O50" s="204">
        <f t="shared" si="9"/>
        <v>0.16214999999999999</v>
      </c>
      <c r="P50" s="204">
        <f t="shared" si="9"/>
        <v>0.16214999999999999</v>
      </c>
      <c r="Q50" s="204">
        <f t="shared" si="9"/>
        <v>0.16214999999999999</v>
      </c>
      <c r="R50" s="204">
        <f t="shared" si="9"/>
        <v>0.16214999999999999</v>
      </c>
      <c r="S50" s="204">
        <f t="shared" si="9"/>
        <v>0.16214999999999999</v>
      </c>
      <c r="T50" s="204">
        <f t="shared" si="9"/>
        <v>0.16214999999999999</v>
      </c>
      <c r="U50" s="204">
        <f t="shared" si="9"/>
        <v>0.16214999999999999</v>
      </c>
      <c r="V50" s="204">
        <f t="shared" si="9"/>
        <v>0.16214999999999999</v>
      </c>
      <c r="W50" s="204">
        <f t="shared" si="9"/>
        <v>0.16214999999999999</v>
      </c>
      <c r="X50" s="204">
        <f t="shared" si="9"/>
        <v>0.16214999999999999</v>
      </c>
      <c r="Y50" s="198">
        <f t="shared" ref="Y50:Y61" si="10">SUM(B50:X50)</f>
        <v>4766.5155262837379</v>
      </c>
    </row>
    <row r="51" spans="1:25" ht="15.75">
      <c r="A51" s="197" t="s">
        <v>443</v>
      </c>
      <c r="B51" s="190">
        <f t="shared" ref="B51:X51" si="11">SUM(B52:B54)</f>
        <v>0</v>
      </c>
      <c r="C51" s="190">
        <f t="shared" si="11"/>
        <v>0</v>
      </c>
      <c r="D51" s="190">
        <f t="shared" si="11"/>
        <v>0</v>
      </c>
      <c r="E51" s="190">
        <f t="shared" si="11"/>
        <v>0</v>
      </c>
      <c r="F51" s="190">
        <f t="shared" si="11"/>
        <v>0</v>
      </c>
      <c r="G51" s="190">
        <f t="shared" si="11"/>
        <v>0</v>
      </c>
      <c r="H51" s="190">
        <f t="shared" si="11"/>
        <v>0</v>
      </c>
      <c r="I51" s="190">
        <f t="shared" si="11"/>
        <v>0</v>
      </c>
      <c r="J51" s="190">
        <f t="shared" si="11"/>
        <v>0</v>
      </c>
      <c r="K51" s="190">
        <f t="shared" si="11"/>
        <v>0</v>
      </c>
      <c r="L51" s="190">
        <f t="shared" si="11"/>
        <v>0</v>
      </c>
      <c r="M51" s="190">
        <f t="shared" si="11"/>
        <v>0</v>
      </c>
      <c r="N51" s="190">
        <f t="shared" si="11"/>
        <v>-72.831345999999996</v>
      </c>
      <c r="O51" s="190">
        <f t="shared" si="11"/>
        <v>-72.831345999999996</v>
      </c>
      <c r="P51" s="190">
        <f t="shared" si="11"/>
        <v>-72.831345999999996</v>
      </c>
      <c r="Q51" s="190">
        <f t="shared" si="11"/>
        <v>-72.831345999999996</v>
      </c>
      <c r="R51" s="190">
        <f t="shared" si="11"/>
        <v>-72.831345999999996</v>
      </c>
      <c r="S51" s="190">
        <f t="shared" si="11"/>
        <v>-72.831345999999996</v>
      </c>
      <c r="T51" s="190">
        <f t="shared" si="11"/>
        <v>-72.831345999999996</v>
      </c>
      <c r="U51" s="190">
        <f t="shared" si="11"/>
        <v>-72.831345999999996</v>
      </c>
      <c r="V51" s="190">
        <f t="shared" si="11"/>
        <v>-72.831345999999996</v>
      </c>
      <c r="W51" s="190">
        <f t="shared" si="11"/>
        <v>-72.831345999999996</v>
      </c>
      <c r="X51" s="190">
        <f t="shared" si="11"/>
        <v>-72.831345999999996</v>
      </c>
      <c r="Y51" s="198">
        <f t="shared" si="10"/>
        <v>-801.14480599999979</v>
      </c>
    </row>
    <row r="52" spans="1:25" ht="15.75">
      <c r="A52" s="205" t="s">
        <v>483</v>
      </c>
      <c r="B52" s="190">
        <f t="shared" ref="B52:G52" si="12">-B101</f>
        <v>0</v>
      </c>
      <c r="C52" s="190">
        <f t="shared" si="12"/>
        <v>0</v>
      </c>
      <c r="D52" s="190">
        <f t="shared" si="12"/>
        <v>0</v>
      </c>
      <c r="E52" s="190">
        <f t="shared" si="12"/>
        <v>0</v>
      </c>
      <c r="F52" s="190">
        <f t="shared" si="12"/>
        <v>0</v>
      </c>
      <c r="G52" s="190">
        <f t="shared" si="12"/>
        <v>0</v>
      </c>
      <c r="H52" s="190">
        <f t="shared" ref="H52:X52" si="13">-H102</f>
        <v>0</v>
      </c>
      <c r="I52" s="190">
        <f t="shared" si="13"/>
        <v>0</v>
      </c>
      <c r="J52" s="190">
        <f t="shared" si="13"/>
        <v>0</v>
      </c>
      <c r="K52" s="190">
        <f t="shared" si="13"/>
        <v>0</v>
      </c>
      <c r="L52" s="190">
        <f t="shared" si="13"/>
        <v>0</v>
      </c>
      <c r="M52" s="190">
        <f t="shared" si="13"/>
        <v>0</v>
      </c>
      <c r="N52" s="190">
        <f t="shared" si="13"/>
        <v>-72.759999999999991</v>
      </c>
      <c r="O52" s="190">
        <f t="shared" si="13"/>
        <v>-72.759999999999991</v>
      </c>
      <c r="P52" s="190">
        <f t="shared" si="13"/>
        <v>-72.759999999999991</v>
      </c>
      <c r="Q52" s="190">
        <f t="shared" si="13"/>
        <v>-72.759999999999991</v>
      </c>
      <c r="R52" s="190">
        <f t="shared" si="13"/>
        <v>-72.759999999999991</v>
      </c>
      <c r="S52" s="190">
        <f t="shared" si="13"/>
        <v>-72.759999999999991</v>
      </c>
      <c r="T52" s="190">
        <f t="shared" si="13"/>
        <v>-72.759999999999991</v>
      </c>
      <c r="U52" s="190">
        <f t="shared" si="13"/>
        <v>-72.759999999999991</v>
      </c>
      <c r="V52" s="190">
        <f t="shared" si="13"/>
        <v>-72.759999999999991</v>
      </c>
      <c r="W52" s="190">
        <f t="shared" si="13"/>
        <v>-72.759999999999991</v>
      </c>
      <c r="X52" s="190">
        <f t="shared" si="13"/>
        <v>-72.759999999999991</v>
      </c>
      <c r="Y52" s="198">
        <f t="shared" si="10"/>
        <v>-800.3599999999999</v>
      </c>
    </row>
    <row r="53" spans="1:25" ht="15.75">
      <c r="A53" s="206" t="str">
        <f>A23</f>
        <v>Потери э/энергии, руб. без НДС</v>
      </c>
      <c r="B53" s="190">
        <f t="shared" ref="B53:X53" si="14">-B107</f>
        <v>0</v>
      </c>
      <c r="C53" s="190">
        <f t="shared" si="14"/>
        <v>0</v>
      </c>
      <c r="D53" s="190">
        <f t="shared" si="14"/>
        <v>0</v>
      </c>
      <c r="E53" s="190">
        <f t="shared" si="14"/>
        <v>0</v>
      </c>
      <c r="F53" s="190">
        <f t="shared" si="14"/>
        <v>0</v>
      </c>
      <c r="G53" s="190">
        <f t="shared" si="14"/>
        <v>0</v>
      </c>
      <c r="H53" s="190">
        <f t="shared" si="14"/>
        <v>0</v>
      </c>
      <c r="I53" s="190">
        <f t="shared" si="14"/>
        <v>0</v>
      </c>
      <c r="J53" s="190">
        <f t="shared" si="14"/>
        <v>0</v>
      </c>
      <c r="K53" s="190">
        <f t="shared" si="14"/>
        <v>0</v>
      </c>
      <c r="L53" s="190">
        <f t="shared" si="14"/>
        <v>0</v>
      </c>
      <c r="M53" s="190">
        <f t="shared" si="14"/>
        <v>0</v>
      </c>
      <c r="N53" s="190">
        <f t="shared" si="14"/>
        <v>0</v>
      </c>
      <c r="O53" s="190">
        <f t="shared" si="14"/>
        <v>0</v>
      </c>
      <c r="P53" s="190">
        <f t="shared" si="14"/>
        <v>0</v>
      </c>
      <c r="Q53" s="190">
        <f t="shared" si="14"/>
        <v>0</v>
      </c>
      <c r="R53" s="190">
        <f t="shared" si="14"/>
        <v>0</v>
      </c>
      <c r="S53" s="190">
        <f t="shared" si="14"/>
        <v>0</v>
      </c>
      <c r="T53" s="190">
        <f t="shared" si="14"/>
        <v>0</v>
      </c>
      <c r="U53" s="190">
        <f t="shared" si="14"/>
        <v>0</v>
      </c>
      <c r="V53" s="190">
        <f t="shared" si="14"/>
        <v>0</v>
      </c>
      <c r="W53" s="190">
        <f t="shared" si="14"/>
        <v>0</v>
      </c>
      <c r="X53" s="190">
        <f t="shared" si="14"/>
        <v>0</v>
      </c>
      <c r="Y53" s="198">
        <f t="shared" si="10"/>
        <v>0</v>
      </c>
    </row>
    <row r="54" spans="1:25" ht="15.75">
      <c r="A54" s="205" t="s">
        <v>444</v>
      </c>
      <c r="B54" s="190">
        <f t="shared" ref="B54:X54" si="15">IF(B86&gt;$B$84,-$B$15*$B$28,0)</f>
        <v>0</v>
      </c>
      <c r="C54" s="190">
        <f t="shared" si="15"/>
        <v>0</v>
      </c>
      <c r="D54" s="190">
        <f t="shared" si="15"/>
        <v>0</v>
      </c>
      <c r="E54" s="190">
        <f t="shared" si="15"/>
        <v>0</v>
      </c>
      <c r="F54" s="190">
        <f t="shared" si="15"/>
        <v>0</v>
      </c>
      <c r="G54" s="190">
        <f t="shared" si="15"/>
        <v>0</v>
      </c>
      <c r="H54" s="190">
        <f t="shared" si="15"/>
        <v>0</v>
      </c>
      <c r="I54" s="190">
        <f t="shared" si="15"/>
        <v>0</v>
      </c>
      <c r="J54" s="190">
        <f t="shared" si="15"/>
        <v>0</v>
      </c>
      <c r="K54" s="190">
        <f t="shared" si="15"/>
        <v>0</v>
      </c>
      <c r="L54" s="190">
        <f t="shared" si="15"/>
        <v>0</v>
      </c>
      <c r="M54" s="190">
        <f t="shared" si="15"/>
        <v>0</v>
      </c>
      <c r="N54" s="190">
        <f t="shared" si="15"/>
        <v>-7.1345999999999993E-2</v>
      </c>
      <c r="O54" s="190">
        <f t="shared" si="15"/>
        <v>-7.1345999999999993E-2</v>
      </c>
      <c r="P54" s="190">
        <f t="shared" si="15"/>
        <v>-7.1345999999999993E-2</v>
      </c>
      <c r="Q54" s="190">
        <f t="shared" si="15"/>
        <v>-7.1345999999999993E-2</v>
      </c>
      <c r="R54" s="190">
        <f t="shared" si="15"/>
        <v>-7.1345999999999993E-2</v>
      </c>
      <c r="S54" s="190">
        <f t="shared" si="15"/>
        <v>-7.1345999999999993E-2</v>
      </c>
      <c r="T54" s="190">
        <f t="shared" si="15"/>
        <v>-7.1345999999999993E-2</v>
      </c>
      <c r="U54" s="190">
        <f t="shared" si="15"/>
        <v>-7.1345999999999993E-2</v>
      </c>
      <c r="V54" s="190">
        <f t="shared" si="15"/>
        <v>-7.1345999999999993E-2</v>
      </c>
      <c r="W54" s="190">
        <f t="shared" si="15"/>
        <v>-7.1345999999999993E-2</v>
      </c>
      <c r="X54" s="190">
        <f t="shared" si="15"/>
        <v>-7.1345999999999993E-2</v>
      </c>
      <c r="Y54" s="198">
        <f t="shared" si="10"/>
        <v>-0.78480600000000011</v>
      </c>
    </row>
    <row r="55" spans="1:25">
      <c r="A55" s="207" t="s">
        <v>484</v>
      </c>
      <c r="B55" s="190">
        <f t="shared" ref="B55:X55" si="16">B50+B51</f>
        <v>0</v>
      </c>
      <c r="C55" s="190">
        <f t="shared" si="16"/>
        <v>14.126371876513318</v>
      </c>
      <c r="D55" s="190">
        <f t="shared" si="16"/>
        <v>13.805979937046004</v>
      </c>
      <c r="E55" s="204">
        <f t="shared" si="16"/>
        <v>138.46632231900728</v>
      </c>
      <c r="F55" s="204">
        <f t="shared" si="16"/>
        <v>1084.2399838462068</v>
      </c>
      <c r="G55" s="204">
        <f t="shared" si="16"/>
        <v>1777.5270205138822</v>
      </c>
      <c r="H55" s="204">
        <f t="shared" si="16"/>
        <v>1736.5661977910818</v>
      </c>
      <c r="I55" s="204">
        <f t="shared" si="16"/>
        <v>0</v>
      </c>
      <c r="J55" s="204">
        <f t="shared" si="16"/>
        <v>0</v>
      </c>
      <c r="K55" s="204">
        <f t="shared" si="16"/>
        <v>0</v>
      </c>
      <c r="L55" s="204">
        <f t="shared" si="16"/>
        <v>0</v>
      </c>
      <c r="M55" s="204">
        <f t="shared" si="16"/>
        <v>0</v>
      </c>
      <c r="N55" s="204">
        <f t="shared" si="16"/>
        <v>-72.669195999999999</v>
      </c>
      <c r="O55" s="204">
        <f t="shared" si="16"/>
        <v>-72.669195999999999</v>
      </c>
      <c r="P55" s="204">
        <f t="shared" si="16"/>
        <v>-72.669195999999999</v>
      </c>
      <c r="Q55" s="204">
        <f t="shared" si="16"/>
        <v>-72.669195999999999</v>
      </c>
      <c r="R55" s="204">
        <f t="shared" si="16"/>
        <v>-72.669195999999999</v>
      </c>
      <c r="S55" s="204">
        <f t="shared" si="16"/>
        <v>-72.669195999999999</v>
      </c>
      <c r="T55" s="204">
        <f t="shared" si="16"/>
        <v>-72.669195999999999</v>
      </c>
      <c r="U55" s="204">
        <f t="shared" si="16"/>
        <v>-72.669195999999999</v>
      </c>
      <c r="V55" s="204">
        <f t="shared" si="16"/>
        <v>-72.669195999999999</v>
      </c>
      <c r="W55" s="204">
        <f t="shared" si="16"/>
        <v>-72.669195999999999</v>
      </c>
      <c r="X55" s="204">
        <f t="shared" si="16"/>
        <v>-72.669195999999999</v>
      </c>
      <c r="Y55" s="198">
        <f t="shared" si="10"/>
        <v>3965.3707202837386</v>
      </c>
    </row>
    <row r="56" spans="1:25" ht="15.75">
      <c r="A56" s="205" t="s">
        <v>445</v>
      </c>
      <c r="B56" s="208">
        <f>IF(B86&gt;$B$84,-$B$15/$B$18,0)</f>
        <v>0</v>
      </c>
      <c r="C56" s="208">
        <f>IF(C86&gt;$B$84,-$B$15/$B$18,0)</f>
        <v>0</v>
      </c>
      <c r="D56" s="208">
        <f>IF(D86&gt;$B$84,IF(SUM($B$56:C56)=-$B$15,0,-$B$15/$B$18),0)</f>
        <v>0</v>
      </c>
      <c r="E56" s="208">
        <f>IF(E86&gt;$B$84,IF(SUM($B$56:D56)=-$B$15,0,-$B$15/$B$18),0)</f>
        <v>0</v>
      </c>
      <c r="F56" s="208">
        <f>IF(F86&gt;$B$84,IF(SUM($B$56:E56)=-$B$15,0,-$B$15/$B$18),0)</f>
        <v>0</v>
      </c>
      <c r="G56" s="208">
        <f>IF(G86&gt;$B$84,IF(SUM($B$56:F56)=-$B$15,0,-$B$15/$B$18),0)</f>
        <v>0</v>
      </c>
      <c r="H56" s="208">
        <f>IF(H86&gt;$B$84,IF(SUM($B$56:G56)=-$B$15,0,-$B$15/$B$18),0)</f>
        <v>0</v>
      </c>
      <c r="I56" s="208">
        <f>IF(I86&gt;$B$84,IF(SUM($B$56:H56)=-$B$15,0,-$B$15/$B$18),0)</f>
        <v>0</v>
      </c>
      <c r="J56" s="208">
        <f>IF(J86&gt;$B$84,IF(SUM($B$56:I56)=-$B$15,0,-$B$15/$B$18),0)</f>
        <v>0</v>
      </c>
      <c r="K56" s="208">
        <f>IF(K86&gt;$B$84,IF(SUM($B$56:J56)=-$B$15,0,-$B$15/$B$18),0)</f>
        <v>0</v>
      </c>
      <c r="L56" s="208">
        <f>IF(L86&gt;$B$84,IF(SUM($B$56:K56)=-$B$15,0,-$B$15/$B$18),0)</f>
        <v>0</v>
      </c>
      <c r="M56" s="208">
        <f>IF(M86&gt;$B$84,IF(SUM($B$56:L56)=-$B$15,0,-$B$15/$B$18),0)</f>
        <v>0</v>
      </c>
      <c r="N56" s="208">
        <f>IF(N86&gt;$B$84,IF(SUM($B$56:M56)=-$B$15,0,-$B$15/$B$18),0)</f>
        <v>-0.16214999999999999</v>
      </c>
      <c r="O56" s="208">
        <f>IF(O86&gt;$B$84,IF(SUM($B$56:N56)=-$B$15,0,-$B$15/$B$18),0)</f>
        <v>-0.16214999999999999</v>
      </c>
      <c r="P56" s="208">
        <f>IF(P86&gt;$B$84,IF(SUM($B$56:O56)=-$B$15,0,-$B$15/$B$18),0)</f>
        <v>-0.16214999999999999</v>
      </c>
      <c r="Q56" s="208">
        <f>IF(Q86&gt;$B$84,IF(SUM($B$56:P56)=-$B$15,0,-$B$15/$B$18),0)</f>
        <v>-0.16214999999999999</v>
      </c>
      <c r="R56" s="208">
        <f>IF(R86&gt;$B$84,IF(SUM($B$56:Q56)=-$B$15,0,-$B$15/$B$18),0)</f>
        <v>-0.16214999999999999</v>
      </c>
      <c r="S56" s="208">
        <f>IF(S86&gt;$B$84,IF(SUM($B$56:R56)=-$B$15,0,-$B$15/$B$18),0)</f>
        <v>-0.16214999999999999</v>
      </c>
      <c r="T56" s="208">
        <f>IF(T86&gt;$B$84,IF(SUM($B$56:S56)=-$B$15,0,-$B$15/$B$18),0)</f>
        <v>-0.16214999999999999</v>
      </c>
      <c r="U56" s="208">
        <f>IF(U86&gt;$B$84,IF(SUM($B$56:T56)=-$B$15,0,-$B$15/$B$18),0)</f>
        <v>-0.16214999999999999</v>
      </c>
      <c r="V56" s="208">
        <f>IF(V86&gt;$B$84,IF(SUM($B$56:U56)=-$B$15,0,-$B$15/$B$18),0)</f>
        <v>-0.16214999999999999</v>
      </c>
      <c r="W56" s="208">
        <f>IF(W86&gt;$B$84,IF(SUM($B$56:V56)=-$B$15,0,-$B$15/$B$18),0)</f>
        <v>-0.16214999999999999</v>
      </c>
      <c r="X56" s="208">
        <f>IF(X86&gt;$B$84,IF(SUM($B$56:W56)=-$B$15,0,-$B$15/$B$18),0)</f>
        <v>-0.16214999999999999</v>
      </c>
      <c r="Y56" s="198">
        <f t="shared" si="10"/>
        <v>-1.78365</v>
      </c>
    </row>
    <row r="57" spans="1:25">
      <c r="A57" s="207" t="s">
        <v>485</v>
      </c>
      <c r="B57" s="204">
        <f t="shared" ref="B57:G57" si="17">B55+B56</f>
        <v>0</v>
      </c>
      <c r="C57" s="204">
        <f t="shared" si="17"/>
        <v>14.126371876513318</v>
      </c>
      <c r="D57" s="204">
        <f t="shared" si="17"/>
        <v>13.805979937046004</v>
      </c>
      <c r="E57" s="204">
        <f t="shared" si="17"/>
        <v>138.46632231900728</v>
      </c>
      <c r="F57" s="204">
        <f t="shared" si="17"/>
        <v>1084.2399838462068</v>
      </c>
      <c r="G57" s="204">
        <f t="shared" si="17"/>
        <v>1777.5270205138822</v>
      </c>
      <c r="H57" s="204">
        <v>0</v>
      </c>
      <c r="I57" s="204">
        <f t="shared" ref="I57:X57" si="18">I55+I56</f>
        <v>0</v>
      </c>
      <c r="J57" s="204">
        <f t="shared" si="18"/>
        <v>0</v>
      </c>
      <c r="K57" s="204">
        <f t="shared" si="18"/>
        <v>0</v>
      </c>
      <c r="L57" s="204">
        <f t="shared" si="18"/>
        <v>0</v>
      </c>
      <c r="M57" s="204">
        <f t="shared" si="18"/>
        <v>0</v>
      </c>
      <c r="N57" s="204">
        <f t="shared" si="18"/>
        <v>-72.831345999999996</v>
      </c>
      <c r="O57" s="204">
        <f t="shared" si="18"/>
        <v>-72.831345999999996</v>
      </c>
      <c r="P57" s="204">
        <f t="shared" si="18"/>
        <v>-72.831345999999996</v>
      </c>
      <c r="Q57" s="204">
        <f t="shared" si="18"/>
        <v>-72.831345999999996</v>
      </c>
      <c r="R57" s="204">
        <f t="shared" si="18"/>
        <v>-72.831345999999996</v>
      </c>
      <c r="S57" s="204">
        <f t="shared" si="18"/>
        <v>-72.831345999999996</v>
      </c>
      <c r="T57" s="204">
        <f t="shared" si="18"/>
        <v>-72.831345999999996</v>
      </c>
      <c r="U57" s="204">
        <f t="shared" si="18"/>
        <v>-72.831345999999996</v>
      </c>
      <c r="V57" s="204">
        <f t="shared" si="18"/>
        <v>-72.831345999999996</v>
      </c>
      <c r="W57" s="204">
        <f t="shared" si="18"/>
        <v>-72.831345999999996</v>
      </c>
      <c r="X57" s="204">
        <f t="shared" si="18"/>
        <v>-72.831345999999996</v>
      </c>
      <c r="Y57" s="198">
        <f t="shared" si="10"/>
        <v>2227.0208724926561</v>
      </c>
    </row>
    <row r="58" spans="1:25" ht="15.75">
      <c r="A58" s="205" t="s">
        <v>447</v>
      </c>
      <c r="B58" s="190">
        <f t="shared" ref="B58:X58" ca="1" si="19">-B47</f>
        <v>0</v>
      </c>
      <c r="C58" s="190">
        <f t="shared" ca="1" si="19"/>
        <v>0</v>
      </c>
      <c r="D58" s="190">
        <f t="shared" ca="1" si="19"/>
        <v>0</v>
      </c>
      <c r="E58" s="190">
        <f t="shared" ca="1" si="19"/>
        <v>0</v>
      </c>
      <c r="F58" s="190">
        <f t="shared" ca="1" si="19"/>
        <v>0</v>
      </c>
      <c r="G58" s="190">
        <f t="shared" ca="1" si="19"/>
        <v>0</v>
      </c>
      <c r="H58" s="190">
        <f t="shared" ca="1" si="19"/>
        <v>0</v>
      </c>
      <c r="I58" s="190">
        <f t="shared" ca="1" si="19"/>
        <v>0</v>
      </c>
      <c r="J58" s="190">
        <f t="shared" ca="1" si="19"/>
        <v>0</v>
      </c>
      <c r="K58" s="190">
        <f t="shared" ca="1" si="19"/>
        <v>0</v>
      </c>
      <c r="L58" s="190">
        <f t="shared" ca="1" si="19"/>
        <v>0</v>
      </c>
      <c r="M58" s="190">
        <f t="shared" ca="1" si="19"/>
        <v>0</v>
      </c>
      <c r="N58" s="190">
        <f t="shared" ca="1" si="19"/>
        <v>0</v>
      </c>
      <c r="O58" s="190">
        <f t="shared" ca="1" si="19"/>
        <v>0</v>
      </c>
      <c r="P58" s="190">
        <f t="shared" ca="1" si="19"/>
        <v>0</v>
      </c>
      <c r="Q58" s="190">
        <f t="shared" ca="1" si="19"/>
        <v>0</v>
      </c>
      <c r="R58" s="190">
        <f t="shared" ca="1" si="19"/>
        <v>0</v>
      </c>
      <c r="S58" s="190">
        <f t="shared" ca="1" si="19"/>
        <v>0</v>
      </c>
      <c r="T58" s="190">
        <f t="shared" ca="1" si="19"/>
        <v>0</v>
      </c>
      <c r="U58" s="190">
        <f t="shared" ca="1" si="19"/>
        <v>0</v>
      </c>
      <c r="V58" s="190">
        <f t="shared" ca="1" si="19"/>
        <v>0</v>
      </c>
      <c r="W58" s="190">
        <f t="shared" ca="1" si="19"/>
        <v>0</v>
      </c>
      <c r="X58" s="190">
        <f t="shared" ca="1" si="19"/>
        <v>0</v>
      </c>
      <c r="Y58" s="198">
        <f t="shared" ca="1" si="10"/>
        <v>0</v>
      </c>
    </row>
    <row r="59" spans="1:25">
      <c r="A59" s="207" t="s">
        <v>448</v>
      </c>
      <c r="B59" s="204">
        <f t="shared" ref="B59:X59" ca="1" si="20">B57+B58</f>
        <v>0</v>
      </c>
      <c r="C59" s="204">
        <f t="shared" ca="1" si="20"/>
        <v>14.126371876513318</v>
      </c>
      <c r="D59" s="204">
        <f t="shared" ca="1" si="20"/>
        <v>13.805979937046004</v>
      </c>
      <c r="E59" s="204">
        <f t="shared" ca="1" si="20"/>
        <v>138.46632231900728</v>
      </c>
      <c r="F59" s="204">
        <f t="shared" ca="1" si="20"/>
        <v>1084.2399838462068</v>
      </c>
      <c r="G59" s="204">
        <f t="shared" ca="1" si="20"/>
        <v>1777.5270205138822</v>
      </c>
      <c r="H59" s="204">
        <f t="shared" ca="1" si="20"/>
        <v>0</v>
      </c>
      <c r="I59" s="204">
        <f t="shared" ca="1" si="20"/>
        <v>0</v>
      </c>
      <c r="J59" s="204">
        <f t="shared" ca="1" si="20"/>
        <v>0</v>
      </c>
      <c r="K59" s="204">
        <f t="shared" ca="1" si="20"/>
        <v>0</v>
      </c>
      <c r="L59" s="204">
        <f t="shared" ca="1" si="20"/>
        <v>0</v>
      </c>
      <c r="M59" s="204">
        <f t="shared" ca="1" si="20"/>
        <v>0</v>
      </c>
      <c r="N59" s="204">
        <f t="shared" ca="1" si="20"/>
        <v>-72.831345999999996</v>
      </c>
      <c r="O59" s="204">
        <f t="shared" ca="1" si="20"/>
        <v>-72.831345999999996</v>
      </c>
      <c r="P59" s="204">
        <f t="shared" ca="1" si="20"/>
        <v>-72.831345999999996</v>
      </c>
      <c r="Q59" s="204">
        <f t="shared" ca="1" si="20"/>
        <v>-72.831345999999996</v>
      </c>
      <c r="R59" s="204">
        <f t="shared" ca="1" si="20"/>
        <v>-72.831345999999996</v>
      </c>
      <c r="S59" s="204">
        <f t="shared" ca="1" si="20"/>
        <v>-72.831345999999996</v>
      </c>
      <c r="T59" s="204">
        <f t="shared" ca="1" si="20"/>
        <v>-72.831345999999996</v>
      </c>
      <c r="U59" s="204">
        <f t="shared" ca="1" si="20"/>
        <v>-72.831345999999996</v>
      </c>
      <c r="V59" s="204">
        <f t="shared" ca="1" si="20"/>
        <v>-72.831345999999996</v>
      </c>
      <c r="W59" s="204">
        <f t="shared" ca="1" si="20"/>
        <v>-72.831345999999996</v>
      </c>
      <c r="X59" s="204">
        <f t="shared" ca="1" si="20"/>
        <v>-72.831345999999996</v>
      </c>
      <c r="Y59" s="198">
        <f t="shared" ca="1" si="10"/>
        <v>2227.0208724926561</v>
      </c>
    </row>
    <row r="60" spans="1:25" ht="15.75">
      <c r="A60" s="205" t="s">
        <v>428</v>
      </c>
      <c r="B60" s="190">
        <f t="shared" ref="B60:X60" ca="1" si="21">IF(-B59*$B$27&gt;0,0,-B59*$B$27)</f>
        <v>0</v>
      </c>
      <c r="C60" s="190">
        <f t="shared" ca="1" si="21"/>
        <v>-2.8252743753026639</v>
      </c>
      <c r="D60" s="190">
        <f t="shared" ca="1" si="21"/>
        <v>-2.7611959874092009</v>
      </c>
      <c r="E60" s="190">
        <f t="shared" ca="1" si="21"/>
        <v>-27.693264463801455</v>
      </c>
      <c r="F60" s="190">
        <f t="shared" ca="1" si="21"/>
        <v>-216.84799676924138</v>
      </c>
      <c r="G60" s="190">
        <f t="shared" ca="1" si="21"/>
        <v>-355.50540410277648</v>
      </c>
      <c r="H60" s="190">
        <f t="shared" ca="1" si="21"/>
        <v>0</v>
      </c>
      <c r="I60" s="190">
        <f t="shared" ca="1" si="21"/>
        <v>0</v>
      </c>
      <c r="J60" s="190">
        <f t="shared" ca="1" si="21"/>
        <v>0</v>
      </c>
      <c r="K60" s="190">
        <f t="shared" ca="1" si="21"/>
        <v>0</v>
      </c>
      <c r="L60" s="190">
        <f t="shared" ca="1" si="21"/>
        <v>0</v>
      </c>
      <c r="M60" s="190">
        <f t="shared" ca="1" si="21"/>
        <v>0</v>
      </c>
      <c r="N60" s="190">
        <f t="shared" ca="1" si="21"/>
        <v>0</v>
      </c>
      <c r="O60" s="190">
        <f t="shared" ca="1" si="21"/>
        <v>0</v>
      </c>
      <c r="P60" s="190">
        <f t="shared" ca="1" si="21"/>
        <v>0</v>
      </c>
      <c r="Q60" s="190">
        <f t="shared" ca="1" si="21"/>
        <v>0</v>
      </c>
      <c r="R60" s="190">
        <f t="shared" ca="1" si="21"/>
        <v>0</v>
      </c>
      <c r="S60" s="190">
        <f t="shared" ca="1" si="21"/>
        <v>0</v>
      </c>
      <c r="T60" s="190">
        <f t="shared" ca="1" si="21"/>
        <v>0</v>
      </c>
      <c r="U60" s="190">
        <f t="shared" ca="1" si="21"/>
        <v>0</v>
      </c>
      <c r="V60" s="190">
        <f t="shared" ca="1" si="21"/>
        <v>0</v>
      </c>
      <c r="W60" s="190">
        <f t="shared" ca="1" si="21"/>
        <v>0</v>
      </c>
      <c r="X60" s="190">
        <f t="shared" ca="1" si="21"/>
        <v>0</v>
      </c>
      <c r="Y60" s="198">
        <f t="shared" ca="1" si="10"/>
        <v>-605.63313569853119</v>
      </c>
    </row>
    <row r="61" spans="1:25" ht="15.75" thickBot="1">
      <c r="A61" s="209" t="s">
        <v>449</v>
      </c>
      <c r="B61" s="210">
        <f t="shared" ref="B61:X61" ca="1" si="22">B59+B60</f>
        <v>0</v>
      </c>
      <c r="C61" s="210">
        <f t="shared" ca="1" si="22"/>
        <v>11.301097501210654</v>
      </c>
      <c r="D61" s="210">
        <f t="shared" ca="1" si="22"/>
        <v>11.044783949636804</v>
      </c>
      <c r="E61" s="210">
        <f t="shared" ca="1" si="22"/>
        <v>110.77305785520582</v>
      </c>
      <c r="F61" s="210">
        <f t="shared" ca="1" si="22"/>
        <v>867.39198707696539</v>
      </c>
      <c r="G61" s="210">
        <f t="shared" ca="1" si="22"/>
        <v>1422.0216164111057</v>
      </c>
      <c r="H61" s="210">
        <f t="shared" ca="1" si="22"/>
        <v>0</v>
      </c>
      <c r="I61" s="210">
        <f t="shared" ca="1" si="22"/>
        <v>0</v>
      </c>
      <c r="J61" s="210">
        <f t="shared" ca="1" si="22"/>
        <v>0</v>
      </c>
      <c r="K61" s="210">
        <f t="shared" ca="1" si="22"/>
        <v>0</v>
      </c>
      <c r="L61" s="210">
        <f t="shared" ca="1" si="22"/>
        <v>0</v>
      </c>
      <c r="M61" s="210">
        <f t="shared" ca="1" si="22"/>
        <v>0</v>
      </c>
      <c r="N61" s="210">
        <f t="shared" ca="1" si="22"/>
        <v>-72.831345999999996</v>
      </c>
      <c r="O61" s="210">
        <f t="shared" ca="1" si="22"/>
        <v>-72.831345999999996</v>
      </c>
      <c r="P61" s="210">
        <f t="shared" ca="1" si="22"/>
        <v>-72.831345999999996</v>
      </c>
      <c r="Q61" s="210">
        <f t="shared" ca="1" si="22"/>
        <v>-72.831345999999996</v>
      </c>
      <c r="R61" s="210">
        <f t="shared" ca="1" si="22"/>
        <v>-72.831345999999996</v>
      </c>
      <c r="S61" s="210">
        <f t="shared" ca="1" si="22"/>
        <v>-72.831345999999996</v>
      </c>
      <c r="T61" s="210">
        <f t="shared" ca="1" si="22"/>
        <v>-72.831345999999996</v>
      </c>
      <c r="U61" s="210">
        <f t="shared" ca="1" si="22"/>
        <v>-72.831345999999996</v>
      </c>
      <c r="V61" s="210">
        <f t="shared" ca="1" si="22"/>
        <v>-72.831345999999996</v>
      </c>
      <c r="W61" s="210">
        <f t="shared" ca="1" si="22"/>
        <v>-72.831345999999996</v>
      </c>
      <c r="X61" s="210">
        <f t="shared" ca="1" si="22"/>
        <v>-72.831345999999996</v>
      </c>
      <c r="Y61" s="201">
        <f t="shared" ca="1" si="10"/>
        <v>1621.387736794125</v>
      </c>
    </row>
    <row r="62" spans="1:25" ht="16.5" thickBot="1">
      <c r="A62" s="168"/>
      <c r="B62" s="211">
        <v>0.5</v>
      </c>
      <c r="C62" s="211">
        <v>0.5</v>
      </c>
      <c r="D62" s="211">
        <v>1.5</v>
      </c>
      <c r="E62" s="211">
        <v>2</v>
      </c>
      <c r="F62" s="211">
        <v>2016</v>
      </c>
      <c r="G62" s="211">
        <v>2016.5</v>
      </c>
      <c r="H62" s="212">
        <f t="shared" ref="H62:Q62" si="23">AVERAGE(G49:H49)</f>
        <v>2024.5</v>
      </c>
      <c r="I62" s="212">
        <f t="shared" si="23"/>
        <v>2025.5</v>
      </c>
      <c r="J62" s="212">
        <f t="shared" si="23"/>
        <v>2026.5</v>
      </c>
      <c r="K62" s="212">
        <f t="shared" si="23"/>
        <v>2027.5</v>
      </c>
      <c r="L62" s="212">
        <f t="shared" si="23"/>
        <v>2028.5</v>
      </c>
      <c r="M62" s="212">
        <f t="shared" si="23"/>
        <v>2029.5</v>
      </c>
      <c r="N62" s="212">
        <f t="shared" si="23"/>
        <v>2030.5</v>
      </c>
      <c r="O62" s="212">
        <f t="shared" si="23"/>
        <v>2031.5</v>
      </c>
      <c r="P62" s="212">
        <f t="shared" si="23"/>
        <v>2032.5</v>
      </c>
      <c r="Q62" s="212">
        <f t="shared" si="23"/>
        <v>2033.5</v>
      </c>
      <c r="R62" s="211"/>
      <c r="S62" s="211"/>
      <c r="T62" s="211"/>
      <c r="U62" s="211"/>
      <c r="V62" s="211"/>
      <c r="W62" s="211"/>
      <c r="X62" s="211"/>
      <c r="Y62" s="212">
        <f>AVERAGE(J49:Y49)</f>
        <v>2034</v>
      </c>
    </row>
    <row r="63" spans="1:25" ht="15.75">
      <c r="A63" s="193" t="s">
        <v>486</v>
      </c>
      <c r="B63" s="194" t="str">
        <f>B49</f>
        <v>до 2020</v>
      </c>
      <c r="C63" s="195">
        <f t="shared" ref="C63:X63" si="24">C38</f>
        <v>2020</v>
      </c>
      <c r="D63" s="195">
        <f t="shared" si="24"/>
        <v>2021</v>
      </c>
      <c r="E63" s="195">
        <f t="shared" si="24"/>
        <v>2022</v>
      </c>
      <c r="F63" s="195">
        <f t="shared" si="24"/>
        <v>2023</v>
      </c>
      <c r="G63" s="195">
        <f t="shared" si="24"/>
        <v>2024</v>
      </c>
      <c r="H63" s="195">
        <f t="shared" si="24"/>
        <v>2025</v>
      </c>
      <c r="I63" s="195">
        <f t="shared" si="24"/>
        <v>2026</v>
      </c>
      <c r="J63" s="195">
        <f t="shared" si="24"/>
        <v>2027</v>
      </c>
      <c r="K63" s="195">
        <f t="shared" si="24"/>
        <v>2028</v>
      </c>
      <c r="L63" s="195">
        <f t="shared" si="24"/>
        <v>2029</v>
      </c>
      <c r="M63" s="195">
        <f t="shared" si="24"/>
        <v>2030</v>
      </c>
      <c r="N63" s="195">
        <f t="shared" si="24"/>
        <v>2031</v>
      </c>
      <c r="O63" s="195">
        <f t="shared" si="24"/>
        <v>2032</v>
      </c>
      <c r="P63" s="195">
        <f t="shared" si="24"/>
        <v>2033</v>
      </c>
      <c r="Q63" s="195">
        <f t="shared" si="24"/>
        <v>2034</v>
      </c>
      <c r="R63" s="195">
        <f t="shared" si="24"/>
        <v>2035</v>
      </c>
      <c r="S63" s="195">
        <f t="shared" si="24"/>
        <v>2036</v>
      </c>
      <c r="T63" s="195">
        <f t="shared" si="24"/>
        <v>2037</v>
      </c>
      <c r="U63" s="195">
        <f t="shared" si="24"/>
        <v>2038</v>
      </c>
      <c r="V63" s="195">
        <f t="shared" si="24"/>
        <v>2039</v>
      </c>
      <c r="W63" s="195">
        <f t="shared" si="24"/>
        <v>2040</v>
      </c>
      <c r="X63" s="195">
        <f t="shared" si="24"/>
        <v>2041</v>
      </c>
      <c r="Y63" s="213" t="str">
        <f>Y49</f>
        <v>ИТОГ</v>
      </c>
    </row>
    <row r="64" spans="1:25">
      <c r="A64" s="214" t="s">
        <v>446</v>
      </c>
      <c r="B64" s="187">
        <f t="shared" ref="B64:X64" si="25">B57</f>
        <v>0</v>
      </c>
      <c r="C64" s="187">
        <f t="shared" si="25"/>
        <v>14.126371876513318</v>
      </c>
      <c r="D64" s="187">
        <f t="shared" si="25"/>
        <v>13.805979937046004</v>
      </c>
      <c r="E64" s="187">
        <f t="shared" si="25"/>
        <v>138.46632231900728</v>
      </c>
      <c r="F64" s="187">
        <f t="shared" si="25"/>
        <v>1084.2399838462068</v>
      </c>
      <c r="G64" s="187">
        <f t="shared" si="25"/>
        <v>1777.5270205138822</v>
      </c>
      <c r="H64" s="187">
        <f t="shared" si="25"/>
        <v>0</v>
      </c>
      <c r="I64" s="187">
        <f t="shared" si="25"/>
        <v>0</v>
      </c>
      <c r="J64" s="187">
        <f t="shared" si="25"/>
        <v>0</v>
      </c>
      <c r="K64" s="187">
        <f t="shared" si="25"/>
        <v>0</v>
      </c>
      <c r="L64" s="187">
        <f t="shared" si="25"/>
        <v>0</v>
      </c>
      <c r="M64" s="187">
        <f t="shared" si="25"/>
        <v>0</v>
      </c>
      <c r="N64" s="187">
        <f t="shared" si="25"/>
        <v>-72.831345999999996</v>
      </c>
      <c r="O64" s="187">
        <f t="shared" si="25"/>
        <v>-72.831345999999996</v>
      </c>
      <c r="P64" s="187">
        <f t="shared" si="25"/>
        <v>-72.831345999999996</v>
      </c>
      <c r="Q64" s="187">
        <f t="shared" si="25"/>
        <v>-72.831345999999996</v>
      </c>
      <c r="R64" s="187">
        <f t="shared" si="25"/>
        <v>-72.831345999999996</v>
      </c>
      <c r="S64" s="187">
        <f t="shared" si="25"/>
        <v>-72.831345999999996</v>
      </c>
      <c r="T64" s="187">
        <f t="shared" si="25"/>
        <v>-72.831345999999996</v>
      </c>
      <c r="U64" s="187">
        <f t="shared" si="25"/>
        <v>-72.831345999999996</v>
      </c>
      <c r="V64" s="187">
        <f t="shared" si="25"/>
        <v>-72.831345999999996</v>
      </c>
      <c r="W64" s="187">
        <f t="shared" si="25"/>
        <v>-72.831345999999996</v>
      </c>
      <c r="X64" s="187">
        <f t="shared" si="25"/>
        <v>-72.831345999999996</v>
      </c>
      <c r="Y64" s="198">
        <f t="shared" ref="Y64:Y73" si="26">SUM(B64:X64)</f>
        <v>2227.0208724926561</v>
      </c>
    </row>
    <row r="65" spans="1:25" ht="15.75">
      <c r="A65" s="205" t="s">
        <v>445</v>
      </c>
      <c r="B65" s="208">
        <f t="shared" ref="B65:X65" si="27">-B56</f>
        <v>0</v>
      </c>
      <c r="C65" s="208">
        <f t="shared" si="27"/>
        <v>0</v>
      </c>
      <c r="D65" s="208">
        <f t="shared" si="27"/>
        <v>0</v>
      </c>
      <c r="E65" s="208">
        <f t="shared" si="27"/>
        <v>0</v>
      </c>
      <c r="F65" s="208">
        <f t="shared" si="27"/>
        <v>0</v>
      </c>
      <c r="G65" s="208">
        <f t="shared" si="27"/>
        <v>0</v>
      </c>
      <c r="H65" s="208">
        <f t="shared" si="27"/>
        <v>0</v>
      </c>
      <c r="I65" s="208">
        <f t="shared" si="27"/>
        <v>0</v>
      </c>
      <c r="J65" s="208">
        <f t="shared" si="27"/>
        <v>0</v>
      </c>
      <c r="K65" s="208">
        <f t="shared" si="27"/>
        <v>0</v>
      </c>
      <c r="L65" s="208">
        <f t="shared" si="27"/>
        <v>0</v>
      </c>
      <c r="M65" s="208">
        <f t="shared" si="27"/>
        <v>0</v>
      </c>
      <c r="N65" s="208">
        <f t="shared" si="27"/>
        <v>0.16214999999999999</v>
      </c>
      <c r="O65" s="208">
        <f t="shared" si="27"/>
        <v>0.16214999999999999</v>
      </c>
      <c r="P65" s="208">
        <f t="shared" si="27"/>
        <v>0.16214999999999999</v>
      </c>
      <c r="Q65" s="208">
        <f t="shared" si="27"/>
        <v>0.16214999999999999</v>
      </c>
      <c r="R65" s="208">
        <f t="shared" si="27"/>
        <v>0.16214999999999999</v>
      </c>
      <c r="S65" s="208">
        <f t="shared" si="27"/>
        <v>0.16214999999999999</v>
      </c>
      <c r="T65" s="208">
        <f t="shared" si="27"/>
        <v>0.16214999999999999</v>
      </c>
      <c r="U65" s="208">
        <f t="shared" si="27"/>
        <v>0.16214999999999999</v>
      </c>
      <c r="V65" s="208">
        <f t="shared" si="27"/>
        <v>0.16214999999999999</v>
      </c>
      <c r="W65" s="208">
        <f t="shared" si="27"/>
        <v>0.16214999999999999</v>
      </c>
      <c r="X65" s="208">
        <f t="shared" si="27"/>
        <v>0.16214999999999999</v>
      </c>
      <c r="Y65" s="198">
        <f t="shared" si="26"/>
        <v>1.78365</v>
      </c>
    </row>
    <row r="66" spans="1:25" ht="15.75">
      <c r="A66" s="205" t="s">
        <v>447</v>
      </c>
      <c r="B66" s="208">
        <f t="shared" ref="B66:X66" ca="1" si="28">B58</f>
        <v>0</v>
      </c>
      <c r="C66" s="208">
        <f t="shared" ca="1" si="28"/>
        <v>0</v>
      </c>
      <c r="D66" s="208">
        <f t="shared" ca="1" si="28"/>
        <v>0</v>
      </c>
      <c r="E66" s="208">
        <f t="shared" ca="1" si="28"/>
        <v>0</v>
      </c>
      <c r="F66" s="208">
        <f t="shared" ca="1" si="28"/>
        <v>0</v>
      </c>
      <c r="G66" s="208">
        <f t="shared" ca="1" si="28"/>
        <v>0</v>
      </c>
      <c r="H66" s="208">
        <f t="shared" ca="1" si="28"/>
        <v>0</v>
      </c>
      <c r="I66" s="208">
        <f t="shared" ca="1" si="28"/>
        <v>0</v>
      </c>
      <c r="J66" s="208">
        <f t="shared" ca="1" si="28"/>
        <v>0</v>
      </c>
      <c r="K66" s="208">
        <f t="shared" ca="1" si="28"/>
        <v>0</v>
      </c>
      <c r="L66" s="208">
        <f t="shared" ca="1" si="28"/>
        <v>0</v>
      </c>
      <c r="M66" s="208">
        <f t="shared" ca="1" si="28"/>
        <v>0</v>
      </c>
      <c r="N66" s="208">
        <f t="shared" ca="1" si="28"/>
        <v>0</v>
      </c>
      <c r="O66" s="208">
        <f t="shared" ca="1" si="28"/>
        <v>0</v>
      </c>
      <c r="P66" s="208">
        <f t="shared" ca="1" si="28"/>
        <v>0</v>
      </c>
      <c r="Q66" s="208">
        <f t="shared" ca="1" si="28"/>
        <v>0</v>
      </c>
      <c r="R66" s="208">
        <f t="shared" ca="1" si="28"/>
        <v>0</v>
      </c>
      <c r="S66" s="208">
        <f t="shared" ca="1" si="28"/>
        <v>0</v>
      </c>
      <c r="T66" s="208">
        <f t="shared" ca="1" si="28"/>
        <v>0</v>
      </c>
      <c r="U66" s="208">
        <f t="shared" ca="1" si="28"/>
        <v>0</v>
      </c>
      <c r="V66" s="208">
        <f t="shared" ca="1" si="28"/>
        <v>0</v>
      </c>
      <c r="W66" s="208">
        <f t="shared" ca="1" si="28"/>
        <v>0</v>
      </c>
      <c r="X66" s="208">
        <f t="shared" ca="1" si="28"/>
        <v>0</v>
      </c>
      <c r="Y66" s="198">
        <f t="shared" ca="1" si="26"/>
        <v>0</v>
      </c>
    </row>
    <row r="67" spans="1:25" ht="15.75">
      <c r="A67" s="205" t="s">
        <v>428</v>
      </c>
      <c r="B67" s="208">
        <f t="shared" ref="B67:X67" ca="1" si="29">B60</f>
        <v>0</v>
      </c>
      <c r="C67" s="208">
        <f t="shared" ca="1" si="29"/>
        <v>-2.8252743753026639</v>
      </c>
      <c r="D67" s="208">
        <f t="shared" ca="1" si="29"/>
        <v>-2.7611959874092009</v>
      </c>
      <c r="E67" s="208">
        <f t="shared" ca="1" si="29"/>
        <v>-27.693264463801455</v>
      </c>
      <c r="F67" s="208">
        <f t="shared" ca="1" si="29"/>
        <v>-216.84799676924138</v>
      </c>
      <c r="G67" s="208">
        <f t="shared" ca="1" si="29"/>
        <v>-355.50540410277648</v>
      </c>
      <c r="H67" s="208">
        <f t="shared" ca="1" si="29"/>
        <v>0</v>
      </c>
      <c r="I67" s="208">
        <f t="shared" ca="1" si="29"/>
        <v>0</v>
      </c>
      <c r="J67" s="208">
        <f t="shared" ca="1" si="29"/>
        <v>0</v>
      </c>
      <c r="K67" s="208">
        <f t="shared" ca="1" si="29"/>
        <v>0</v>
      </c>
      <c r="L67" s="208">
        <f t="shared" ca="1" si="29"/>
        <v>0</v>
      </c>
      <c r="M67" s="208">
        <f t="shared" ca="1" si="29"/>
        <v>0</v>
      </c>
      <c r="N67" s="208">
        <f t="shared" ca="1" si="29"/>
        <v>0</v>
      </c>
      <c r="O67" s="208">
        <f t="shared" ca="1" si="29"/>
        <v>0</v>
      </c>
      <c r="P67" s="208">
        <f t="shared" ca="1" si="29"/>
        <v>0</v>
      </c>
      <c r="Q67" s="208">
        <f t="shared" ca="1" si="29"/>
        <v>0</v>
      </c>
      <c r="R67" s="208">
        <f t="shared" ca="1" si="29"/>
        <v>0</v>
      </c>
      <c r="S67" s="208">
        <f t="shared" ca="1" si="29"/>
        <v>0</v>
      </c>
      <c r="T67" s="208">
        <f t="shared" ca="1" si="29"/>
        <v>0</v>
      </c>
      <c r="U67" s="208">
        <f t="shared" ca="1" si="29"/>
        <v>0</v>
      </c>
      <c r="V67" s="208">
        <f t="shared" ca="1" si="29"/>
        <v>0</v>
      </c>
      <c r="W67" s="208">
        <f t="shared" ca="1" si="29"/>
        <v>0</v>
      </c>
      <c r="X67" s="208">
        <f t="shared" ca="1" si="29"/>
        <v>0</v>
      </c>
      <c r="Y67" s="198">
        <f t="shared" ca="1" si="26"/>
        <v>-605.63313569853119</v>
      </c>
    </row>
    <row r="68" spans="1:25" ht="15.75">
      <c r="A68" s="205" t="s">
        <v>450</v>
      </c>
      <c r="B68" s="215">
        <v>0</v>
      </c>
      <c r="C68" s="215">
        <v>0</v>
      </c>
      <c r="D68" s="215">
        <v>0</v>
      </c>
      <c r="E68" s="215">
        <v>0</v>
      </c>
      <c r="F68" s="215">
        <v>0</v>
      </c>
      <c r="G68" s="215">
        <v>0</v>
      </c>
      <c r="H68" s="215">
        <v>0</v>
      </c>
      <c r="I68" s="215">
        <v>0</v>
      </c>
      <c r="J68" s="215">
        <v>0</v>
      </c>
      <c r="K68" s="215">
        <v>0</v>
      </c>
      <c r="L68" s="215">
        <v>0</v>
      </c>
      <c r="M68" s="215">
        <v>0</v>
      </c>
      <c r="N68" s="215">
        <v>0</v>
      </c>
      <c r="O68" s="215">
        <v>0</v>
      </c>
      <c r="P68" s="215">
        <v>0</v>
      </c>
      <c r="Q68" s="215">
        <v>0</v>
      </c>
      <c r="R68" s="215">
        <v>0</v>
      </c>
      <c r="S68" s="215">
        <v>0</v>
      </c>
      <c r="T68" s="215">
        <v>0</v>
      </c>
      <c r="U68" s="215">
        <v>0</v>
      </c>
      <c r="V68" s="215">
        <v>0</v>
      </c>
      <c r="W68" s="215">
        <v>0</v>
      </c>
      <c r="X68" s="215">
        <v>0</v>
      </c>
      <c r="Y68" s="198">
        <f t="shared" si="26"/>
        <v>0</v>
      </c>
    </row>
    <row r="69" spans="1:25" ht="15.75">
      <c r="A69" s="205" t="s">
        <v>451</v>
      </c>
      <c r="B69" s="208">
        <v>0</v>
      </c>
      <c r="C69" s="208">
        <f t="shared" ref="C69:X69" si="30">-(C50-B50)*$B$30</f>
        <v>0</v>
      </c>
      <c r="D69" s="208">
        <f t="shared" si="30"/>
        <v>0</v>
      </c>
      <c r="E69" s="208">
        <f t="shared" si="30"/>
        <v>0</v>
      </c>
      <c r="F69" s="208">
        <f t="shared" si="30"/>
        <v>0</v>
      </c>
      <c r="G69" s="208">
        <f t="shared" si="30"/>
        <v>0</v>
      </c>
      <c r="H69" s="208">
        <f t="shared" si="30"/>
        <v>0</v>
      </c>
      <c r="I69" s="208">
        <f t="shared" si="30"/>
        <v>0</v>
      </c>
      <c r="J69" s="208">
        <f t="shared" si="30"/>
        <v>0</v>
      </c>
      <c r="K69" s="208">
        <f t="shared" si="30"/>
        <v>0</v>
      </c>
      <c r="L69" s="208">
        <f t="shared" si="30"/>
        <v>0</v>
      </c>
      <c r="M69" s="208">
        <f t="shared" si="30"/>
        <v>0</v>
      </c>
      <c r="N69" s="208">
        <f t="shared" si="30"/>
        <v>0</v>
      </c>
      <c r="O69" s="208">
        <f t="shared" si="30"/>
        <v>0</v>
      </c>
      <c r="P69" s="208">
        <f t="shared" si="30"/>
        <v>0</v>
      </c>
      <c r="Q69" s="208">
        <f t="shared" si="30"/>
        <v>0</v>
      </c>
      <c r="R69" s="208">
        <f t="shared" si="30"/>
        <v>0</v>
      </c>
      <c r="S69" s="208">
        <f t="shared" si="30"/>
        <v>0</v>
      </c>
      <c r="T69" s="208">
        <f t="shared" si="30"/>
        <v>0</v>
      </c>
      <c r="U69" s="208">
        <f t="shared" si="30"/>
        <v>0</v>
      </c>
      <c r="V69" s="208">
        <f t="shared" si="30"/>
        <v>0</v>
      </c>
      <c r="W69" s="208">
        <f t="shared" si="30"/>
        <v>0</v>
      </c>
      <c r="X69" s="208">
        <f t="shared" si="30"/>
        <v>0</v>
      </c>
      <c r="Y69" s="198">
        <f t="shared" si="26"/>
        <v>0</v>
      </c>
    </row>
    <row r="70" spans="1:25" ht="15.75">
      <c r="A70" s="205" t="s">
        <v>452</v>
      </c>
      <c r="B70" s="208">
        <f>-B120/1.18</f>
        <v>-101.94288983050848</v>
      </c>
      <c r="C70" s="208">
        <f t="shared" ref="C70:X70" si="31">-C120/1.2</f>
        <v>0</v>
      </c>
      <c r="D70" s="208">
        <f t="shared" si="31"/>
        <v>-901.92282499999999</v>
      </c>
      <c r="E70" s="208">
        <f t="shared" si="31"/>
        <v>-6847.9388416666679</v>
      </c>
      <c r="F70" s="208">
        <f t="shared" si="31"/>
        <v>-5181.1844916666669</v>
      </c>
      <c r="G70" s="208">
        <f t="shared" si="31"/>
        <v>0</v>
      </c>
      <c r="H70" s="208">
        <f t="shared" si="31"/>
        <v>0</v>
      </c>
      <c r="I70" s="208">
        <f t="shared" si="31"/>
        <v>0</v>
      </c>
      <c r="J70" s="208">
        <f t="shared" si="31"/>
        <v>0</v>
      </c>
      <c r="K70" s="208">
        <f t="shared" si="31"/>
        <v>0</v>
      </c>
      <c r="L70" s="208">
        <f t="shared" si="31"/>
        <v>0</v>
      </c>
      <c r="M70" s="208">
        <f t="shared" si="31"/>
        <v>0</v>
      </c>
      <c r="N70" s="208">
        <f t="shared" si="31"/>
        <v>0</v>
      </c>
      <c r="O70" s="208">
        <f t="shared" si="31"/>
        <v>0</v>
      </c>
      <c r="P70" s="208">
        <f t="shared" si="31"/>
        <v>0</v>
      </c>
      <c r="Q70" s="208">
        <f t="shared" si="31"/>
        <v>0</v>
      </c>
      <c r="R70" s="208">
        <f t="shared" si="31"/>
        <v>0</v>
      </c>
      <c r="S70" s="208">
        <f t="shared" si="31"/>
        <v>0</v>
      </c>
      <c r="T70" s="208">
        <f t="shared" si="31"/>
        <v>0</v>
      </c>
      <c r="U70" s="208">
        <f t="shared" si="31"/>
        <v>0</v>
      </c>
      <c r="V70" s="208">
        <f t="shared" si="31"/>
        <v>0</v>
      </c>
      <c r="W70" s="208">
        <f t="shared" si="31"/>
        <v>0</v>
      </c>
      <c r="X70" s="208">
        <f t="shared" si="31"/>
        <v>0</v>
      </c>
      <c r="Y70" s="198">
        <f t="shared" si="26"/>
        <v>-13032.989048163843</v>
      </c>
    </row>
    <row r="71" spans="1:25" ht="15.75">
      <c r="A71" s="205" t="s">
        <v>453</v>
      </c>
      <c r="B71" s="208">
        <f t="shared" ref="B71:X71" ca="1" si="32">B45-B46</f>
        <v>0</v>
      </c>
      <c r="C71" s="208">
        <f t="shared" ca="1" si="32"/>
        <v>0</v>
      </c>
      <c r="D71" s="208">
        <f t="shared" ca="1" si="32"/>
        <v>0</v>
      </c>
      <c r="E71" s="208">
        <f t="shared" ca="1" si="32"/>
        <v>0</v>
      </c>
      <c r="F71" s="208">
        <f t="shared" ca="1" si="32"/>
        <v>0</v>
      </c>
      <c r="G71" s="208">
        <f t="shared" ca="1" si="32"/>
        <v>0</v>
      </c>
      <c r="H71" s="208">
        <f t="shared" ca="1" si="32"/>
        <v>0</v>
      </c>
      <c r="I71" s="208">
        <f t="shared" ca="1" si="32"/>
        <v>0</v>
      </c>
      <c r="J71" s="208">
        <f t="shared" ca="1" si="32"/>
        <v>0</v>
      </c>
      <c r="K71" s="208">
        <f t="shared" ca="1" si="32"/>
        <v>0</v>
      </c>
      <c r="L71" s="208">
        <f t="shared" ca="1" si="32"/>
        <v>0</v>
      </c>
      <c r="M71" s="208">
        <f t="shared" ca="1" si="32"/>
        <v>0</v>
      </c>
      <c r="N71" s="208">
        <f t="shared" ca="1" si="32"/>
        <v>0</v>
      </c>
      <c r="O71" s="208">
        <f t="shared" ca="1" si="32"/>
        <v>0</v>
      </c>
      <c r="P71" s="208">
        <f t="shared" ca="1" si="32"/>
        <v>0</v>
      </c>
      <c r="Q71" s="208">
        <f t="shared" ca="1" si="32"/>
        <v>0</v>
      </c>
      <c r="R71" s="208">
        <f t="shared" ca="1" si="32"/>
        <v>0</v>
      </c>
      <c r="S71" s="208">
        <f t="shared" ca="1" si="32"/>
        <v>0</v>
      </c>
      <c r="T71" s="208">
        <f t="shared" ca="1" si="32"/>
        <v>0</v>
      </c>
      <c r="U71" s="208">
        <f t="shared" ca="1" si="32"/>
        <v>0</v>
      </c>
      <c r="V71" s="208">
        <f t="shared" ca="1" si="32"/>
        <v>0</v>
      </c>
      <c r="W71" s="208">
        <f t="shared" ca="1" si="32"/>
        <v>0</v>
      </c>
      <c r="X71" s="208">
        <f t="shared" ca="1" si="32"/>
        <v>0</v>
      </c>
      <c r="Y71" s="198">
        <f t="shared" ca="1" si="26"/>
        <v>0</v>
      </c>
    </row>
    <row r="72" spans="1:25">
      <c r="A72" s="207" t="s">
        <v>454</v>
      </c>
      <c r="B72" s="187">
        <f t="shared" ref="B72:X72" ca="1" si="33">SUM(B64:B71)</f>
        <v>-101.94288983050848</v>
      </c>
      <c r="C72" s="187">
        <f t="shared" ca="1" si="33"/>
        <v>11.301097501210654</v>
      </c>
      <c r="D72" s="187">
        <f t="shared" ca="1" si="33"/>
        <v>-890.87804105036321</v>
      </c>
      <c r="E72" s="187">
        <f t="shared" ca="1" si="33"/>
        <v>-6737.1657838114625</v>
      </c>
      <c r="F72" s="187">
        <f t="shared" ca="1" si="33"/>
        <v>-4313.7925045897018</v>
      </c>
      <c r="G72" s="187">
        <f t="shared" ca="1" si="33"/>
        <v>1422.0216164111057</v>
      </c>
      <c r="H72" s="187">
        <f t="shared" ca="1" si="33"/>
        <v>0</v>
      </c>
      <c r="I72" s="187">
        <f t="shared" ca="1" si="33"/>
        <v>0</v>
      </c>
      <c r="J72" s="187">
        <f t="shared" ca="1" si="33"/>
        <v>0</v>
      </c>
      <c r="K72" s="187">
        <f t="shared" ca="1" si="33"/>
        <v>0</v>
      </c>
      <c r="L72" s="187">
        <f t="shared" ca="1" si="33"/>
        <v>0</v>
      </c>
      <c r="M72" s="187">
        <f t="shared" ca="1" si="33"/>
        <v>0</v>
      </c>
      <c r="N72" s="187">
        <f t="shared" ca="1" si="33"/>
        <v>-72.669195999999999</v>
      </c>
      <c r="O72" s="187">
        <f t="shared" ca="1" si="33"/>
        <v>-72.669195999999999</v>
      </c>
      <c r="P72" s="187">
        <f t="shared" ca="1" si="33"/>
        <v>-72.669195999999999</v>
      </c>
      <c r="Q72" s="187">
        <f t="shared" ca="1" si="33"/>
        <v>-72.669195999999999</v>
      </c>
      <c r="R72" s="187">
        <f t="shared" ca="1" si="33"/>
        <v>-72.669195999999999</v>
      </c>
      <c r="S72" s="187">
        <f t="shared" ca="1" si="33"/>
        <v>-72.669195999999999</v>
      </c>
      <c r="T72" s="187">
        <f t="shared" ca="1" si="33"/>
        <v>-72.669195999999999</v>
      </c>
      <c r="U72" s="187">
        <f t="shared" ca="1" si="33"/>
        <v>-72.669195999999999</v>
      </c>
      <c r="V72" s="187">
        <f t="shared" ca="1" si="33"/>
        <v>-72.669195999999999</v>
      </c>
      <c r="W72" s="187">
        <f t="shared" ca="1" si="33"/>
        <v>-72.669195999999999</v>
      </c>
      <c r="X72" s="187">
        <f t="shared" ca="1" si="33"/>
        <v>-72.669195999999999</v>
      </c>
      <c r="Y72" s="198">
        <f t="shared" ca="1" si="26"/>
        <v>-11409.817661369727</v>
      </c>
    </row>
    <row r="73" spans="1:25">
      <c r="A73" s="207" t="s">
        <v>455</v>
      </c>
      <c r="B73" s="187">
        <f ca="1">SUM(B$72:$B72)</f>
        <v>-101.94288983050848</v>
      </c>
      <c r="C73" s="187">
        <f ca="1">SUM($B$72:C72)</f>
        <v>-90.641792329297829</v>
      </c>
      <c r="D73" s="187">
        <f ca="1">SUM($B$72:D72)</f>
        <v>-981.51983337966101</v>
      </c>
      <c r="E73" s="187">
        <f ca="1">SUM($B$72:E72)</f>
        <v>-7718.6856171911231</v>
      </c>
      <c r="F73" s="187">
        <f ca="1">SUM($B$72:F72)</f>
        <v>-12032.478121780825</v>
      </c>
      <c r="G73" s="187">
        <f ca="1">SUM($B$72:G72)</f>
        <v>-10610.456505369719</v>
      </c>
      <c r="H73" s="187">
        <f ca="1">SUM($B$72:H72)</f>
        <v>-10610.456505369719</v>
      </c>
      <c r="I73" s="187">
        <f ca="1">SUM($B$72:I72)</f>
        <v>-10610.456505369719</v>
      </c>
      <c r="J73" s="187">
        <f ca="1">SUM($B$72:J72)</f>
        <v>-10610.456505369719</v>
      </c>
      <c r="K73" s="187">
        <f ca="1">SUM($B$72:K72)</f>
        <v>-10610.456505369719</v>
      </c>
      <c r="L73" s="187">
        <f ca="1">SUM($B$72:L72)</f>
        <v>-10610.456505369719</v>
      </c>
      <c r="M73" s="187">
        <f ca="1">SUM($B$72:M72)</f>
        <v>-10610.456505369719</v>
      </c>
      <c r="N73" s="187">
        <f ca="1">SUM($B$72:N72)</f>
        <v>-10683.12570136972</v>
      </c>
      <c r="O73" s="187">
        <f ca="1">SUM($B$72:O72)</f>
        <v>-10755.79489736972</v>
      </c>
      <c r="P73" s="187">
        <f ca="1">SUM($B$72:P72)</f>
        <v>-10828.464093369721</v>
      </c>
      <c r="Q73" s="187">
        <f ca="1">SUM($B$72:Q72)</f>
        <v>-10901.133289369722</v>
      </c>
      <c r="R73" s="187">
        <f ca="1">SUM($B$72:R72)</f>
        <v>-10973.802485369722</v>
      </c>
      <c r="S73" s="187">
        <f ca="1">SUM($B$72:S72)</f>
        <v>-11046.471681369723</v>
      </c>
      <c r="T73" s="187">
        <f ca="1">SUM($B$72:T72)</f>
        <v>-11119.140877369724</v>
      </c>
      <c r="U73" s="187">
        <f ca="1">SUM($B$72:U72)</f>
        <v>-11191.810073369725</v>
      </c>
      <c r="V73" s="187">
        <f ca="1">SUM($B$72:V72)</f>
        <v>-11264.479269369725</v>
      </c>
      <c r="W73" s="187">
        <f ca="1">SUM($B$72:W72)</f>
        <v>-11337.148465369726</v>
      </c>
      <c r="X73" s="187">
        <f ca="1">SUM($B$72:X72)</f>
        <v>-11409.817661369727</v>
      </c>
      <c r="Y73" s="198">
        <f t="shared" ca="1" si="26"/>
        <v>-216709.65228716642</v>
      </c>
    </row>
    <row r="74" spans="1:25" ht="15.75">
      <c r="A74" s="205" t="s">
        <v>456</v>
      </c>
      <c r="B74" s="216">
        <f>1/POWER((1+$B$35),A112)</f>
        <v>1</v>
      </c>
      <c r="C74" s="216">
        <f t="shared" ref="C74:X74" si="34">1/POWER((1+$B$35),A112)</f>
        <v>1</v>
      </c>
      <c r="D74" s="216">
        <f t="shared" si="34"/>
        <v>1</v>
      </c>
      <c r="E74" s="216">
        <f t="shared" si="34"/>
        <v>0.90399566082082805</v>
      </c>
      <c r="F74" s="216">
        <f t="shared" si="34"/>
        <v>0.81720815478288544</v>
      </c>
      <c r="G74" s="216">
        <f t="shared" si="34"/>
        <v>0.73875262591112412</v>
      </c>
      <c r="H74" s="216">
        <f t="shared" si="34"/>
        <v>0.66782916824364846</v>
      </c>
      <c r="I74" s="216">
        <f t="shared" si="34"/>
        <v>0.60371467026184089</v>
      </c>
      <c r="J74" s="216">
        <f t="shared" si="34"/>
        <v>0.54575544229058104</v>
      </c>
      <c r="K74" s="216">
        <f t="shared" si="34"/>
        <v>0.49336055170003718</v>
      </c>
      <c r="L74" s="216">
        <f t="shared" si="34"/>
        <v>0.44599579795700323</v>
      </c>
      <c r="M74" s="216">
        <f t="shared" si="34"/>
        <v>0.40317826609745366</v>
      </c>
      <c r="N74" s="216">
        <f t="shared" si="34"/>
        <v>0.36447140308936321</v>
      </c>
      <c r="O74" s="216">
        <f t="shared" si="34"/>
        <v>0.32948056688606331</v>
      </c>
      <c r="P74" s="216">
        <f t="shared" si="34"/>
        <v>0.29784900278978776</v>
      </c>
      <c r="Q74" s="216">
        <f t="shared" si="34"/>
        <v>0.2692542061017788</v>
      </c>
      <c r="R74" s="216">
        <f t="shared" si="34"/>
        <v>0.24340463397376494</v>
      </c>
      <c r="S74" s="216">
        <f t="shared" si="34"/>
        <v>0.22003673293596546</v>
      </c>
      <c r="T74" s="216">
        <f t="shared" si="34"/>
        <v>0.19891225179530408</v>
      </c>
      <c r="U74" s="216">
        <f t="shared" si="34"/>
        <v>0.17981581250705483</v>
      </c>
      <c r="V74" s="216">
        <f t="shared" si="34"/>
        <v>0.16255271425334913</v>
      </c>
      <c r="W74" s="216">
        <f t="shared" si="34"/>
        <v>0.14694694833967559</v>
      </c>
      <c r="X74" s="216">
        <f t="shared" si="34"/>
        <v>0.13283940366992908</v>
      </c>
      <c r="Y74" s="198"/>
    </row>
    <row r="75" spans="1:25">
      <c r="A75" s="203" t="s">
        <v>457</v>
      </c>
      <c r="B75" s="187">
        <f t="shared" ref="B75:X75" ca="1" si="35">B72*B74</f>
        <v>-101.94288983050848</v>
      </c>
      <c r="C75" s="187">
        <f t="shared" ca="1" si="35"/>
        <v>11.301097501210654</v>
      </c>
      <c r="D75" s="187">
        <f t="shared" ca="1" si="35"/>
        <v>-890.87804105036321</v>
      </c>
      <c r="E75" s="187">
        <f t="shared" ca="1" si="35"/>
        <v>-6090.3686347961147</v>
      </c>
      <c r="F75" s="187">
        <f t="shared" ca="1" si="35"/>
        <v>-3525.266412791992</v>
      </c>
      <c r="G75" s="187">
        <f t="shared" ca="1" si="35"/>
        <v>1050.5222032260856</v>
      </c>
      <c r="H75" s="187">
        <f t="shared" ca="1" si="35"/>
        <v>0</v>
      </c>
      <c r="I75" s="187">
        <f t="shared" ca="1" si="35"/>
        <v>0</v>
      </c>
      <c r="J75" s="187">
        <f t="shared" ca="1" si="35"/>
        <v>0</v>
      </c>
      <c r="K75" s="187">
        <f t="shared" ca="1" si="35"/>
        <v>0</v>
      </c>
      <c r="L75" s="187">
        <f t="shared" ca="1" si="35"/>
        <v>0</v>
      </c>
      <c r="M75" s="187">
        <f t="shared" ca="1" si="35"/>
        <v>0</v>
      </c>
      <c r="N75" s="187">
        <f t="shared" ca="1" si="35"/>
        <v>-26.485843827495941</v>
      </c>
      <c r="O75" s="187">
        <f t="shared" ca="1" si="35"/>
        <v>-23.943087893234445</v>
      </c>
      <c r="P75" s="187">
        <f t="shared" ca="1" si="35"/>
        <v>-21.644447562135635</v>
      </c>
      <c r="Q75" s="187">
        <f t="shared" ca="1" si="35"/>
        <v>-19.566486677034561</v>
      </c>
      <c r="R75" s="187">
        <f t="shared" ca="1" si="35"/>
        <v>-17.688019053547784</v>
      </c>
      <c r="S75" s="187">
        <f t="shared" ca="1" si="35"/>
        <v>-15.989892472923328</v>
      </c>
      <c r="T75" s="187">
        <f t="shared" ca="1" si="35"/>
        <v>-14.454793412514304</v>
      </c>
      <c r="U75" s="187">
        <f t="shared" ca="1" si="35"/>
        <v>-13.067070522974419</v>
      </c>
      <c r="V75" s="187">
        <f t="shared" ca="1" si="35"/>
        <v>-11.812575052408622</v>
      </c>
      <c r="W75" s="187">
        <f t="shared" ca="1" si="35"/>
        <v>-10.678516590497759</v>
      </c>
      <c r="X75" s="187">
        <f t="shared" ca="1" si="35"/>
        <v>-9.6533326618131952</v>
      </c>
      <c r="Y75" s="198">
        <f ca="1">X75</f>
        <v>-9.6533326618131952</v>
      </c>
    </row>
    <row r="76" spans="1:25" ht="22.5" customHeight="1">
      <c r="A76" s="203" t="s">
        <v>487</v>
      </c>
      <c r="B76" s="204">
        <f ca="1">SUM(B$75:$B75)</f>
        <v>-101.94288983050848</v>
      </c>
      <c r="C76" s="204">
        <f ca="1">SUM($B$75:C75)</f>
        <v>-90.641792329297829</v>
      </c>
      <c r="D76" s="204">
        <f ca="1">SUM($B$75:D75)</f>
        <v>-981.51983337966101</v>
      </c>
      <c r="E76" s="204">
        <f ca="1">SUM($B$75:E75)</f>
        <v>-7071.8884681757754</v>
      </c>
      <c r="F76" s="204">
        <f ca="1">SUM($B$75:F75)</f>
        <v>-10597.154880967768</v>
      </c>
      <c r="G76" s="204">
        <f ca="1">SUM($B$75:G75)</f>
        <v>-9546.6326777416816</v>
      </c>
      <c r="H76" s="204">
        <f ca="1">SUM($B$75:H75)</f>
        <v>-9546.6326777416816</v>
      </c>
      <c r="I76" s="204">
        <f ca="1">SUM($B$75:I75)</f>
        <v>-9546.6326777416816</v>
      </c>
      <c r="J76" s="204">
        <f ca="1">SUM($B$75:J75)</f>
        <v>-9546.6326777416816</v>
      </c>
      <c r="K76" s="204">
        <f ca="1">SUM($B$75:K75)</f>
        <v>-9546.6326777416816</v>
      </c>
      <c r="L76" s="204">
        <f ca="1">SUM($B$75:L75)</f>
        <v>-9546.6326777416816</v>
      </c>
      <c r="M76" s="204">
        <f ca="1">SUM($B$75:M75)</f>
        <v>-9546.6326777416816</v>
      </c>
      <c r="N76" s="204">
        <f ca="1">SUM($B$75:N75)</f>
        <v>-9573.1185215691767</v>
      </c>
      <c r="O76" s="204">
        <f ca="1">SUM($B$75:O75)</f>
        <v>-9597.0616094624111</v>
      </c>
      <c r="P76" s="204">
        <f ca="1">SUM($B$75:P75)</f>
        <v>-9618.7060570245467</v>
      </c>
      <c r="Q76" s="204">
        <f ca="1">SUM($B$75:Q75)</f>
        <v>-9638.2725437015815</v>
      </c>
      <c r="R76" s="204">
        <f ca="1">SUM($B$75:R75)</f>
        <v>-9655.96056275513</v>
      </c>
      <c r="S76" s="204">
        <f ca="1">SUM($B$75:S75)</f>
        <v>-9671.9504552280541</v>
      </c>
      <c r="T76" s="204">
        <f ca="1">SUM($B$75:T75)</f>
        <v>-9686.405248640569</v>
      </c>
      <c r="U76" s="204">
        <f ca="1">SUM($B$75:U75)</f>
        <v>-9699.4723191635439</v>
      </c>
      <c r="V76" s="204">
        <f ca="1">SUM($B$75:V75)</f>
        <v>-9711.2848942159526</v>
      </c>
      <c r="W76" s="204">
        <f ca="1">SUM($B$75:W75)</f>
        <v>-9721.9634108064511</v>
      </c>
      <c r="X76" s="204">
        <f ca="1">SUM($B$75:X75)</f>
        <v>-9731.6167434682648</v>
      </c>
      <c r="Y76" s="198">
        <f ca="1">IF(SUMIF(B79:X79,"&gt;0",B76:X76)=0,X76,SUMIF(B79:X79,"&gt;0",B76:X76))</f>
        <v>-9731.6167434682648</v>
      </c>
    </row>
    <row r="77" spans="1:25">
      <c r="A77" s="203" t="s">
        <v>458</v>
      </c>
      <c r="B77" s="217">
        <f ca="1">IF((ISERR(IRR(B$72:$B72))),0,IF(IRR(B$72:$B72)&lt;0,0,IRR(B$72:$B72)))</f>
        <v>0</v>
      </c>
      <c r="C77" s="217">
        <f ca="1">IF((ISERR(IRR($B$72:C72))),0,IF(IRR($B$72:C72)&lt;0,0,IRR($B$72:C72)))</f>
        <v>0</v>
      </c>
      <c r="D77" s="217">
        <f ca="1">IF((ISERR(IRR($B$72:D72))),0,IF(IRR($B$72:D72)&lt;0,0,IRR($B$72:D72)))</f>
        <v>0</v>
      </c>
      <c r="E77" s="217">
        <f ca="1">IF((ISERR(IRR($B$72:E72))),0,IF(IRR($B$72:E72)&lt;0,0,IRR($B$72:E72)))</f>
        <v>0</v>
      </c>
      <c r="F77" s="217">
        <f ca="1">IF((ISERR(IRR($B$72:F72))),0,IF(IRR($B$72:F72)&lt;0,0,IRR($B$72:F72)))</f>
        <v>0</v>
      </c>
      <c r="G77" s="217">
        <f ca="1">IF((ISERR(IRR($B$72:G72))),0,IF(IRR($B$72:G72)&lt;0,0,IRR($B$72:G72)))</f>
        <v>0</v>
      </c>
      <c r="H77" s="217">
        <f ca="1">IF((ISERR(IRR($B$72:H72))),0,IF(IRR($B$72:H72)&lt;0,0,IRR($B$72:H72)))</f>
        <v>0</v>
      </c>
      <c r="I77" s="217">
        <f ca="1">IF((ISERR(IRR($B$72:I72))),0,IF(IRR($B$72:I72)&lt;0,0,IRR($B$72:I72)))</f>
        <v>0</v>
      </c>
      <c r="J77" s="217">
        <f ca="1">IF((ISERR(IRR($B$72:J72))),0,IF(IRR($B$72:J72)&lt;0,0,IRR($B$72:J72)))</f>
        <v>0</v>
      </c>
      <c r="K77" s="217">
        <f ca="1">IF((ISERR(IRR($B$72:K72))),0,IF(IRR($B$72:K72)&lt;0,0,IRR($B$72:K72)))</f>
        <v>0</v>
      </c>
      <c r="L77" s="217">
        <f ca="1">IF((ISERR(IRR($B$72:L72))),0,IF(IRR($B$72:L72)&lt;0,0,IRR($B$72:L72)))</f>
        <v>0</v>
      </c>
      <c r="M77" s="217">
        <f ca="1">IF((ISERR(IRR($B$72:M72))),0,IF(IRR($B$72:M72)&lt;0,0,IRR($B$72:M72)))</f>
        <v>0</v>
      </c>
      <c r="N77" s="217">
        <f ca="1">IF((ISERR(IRR($B$72:N72))),0,IF(IRR($B$72:N72)&lt;0,0,IRR($B$72:N72)))</f>
        <v>0</v>
      </c>
      <c r="O77" s="217">
        <f ca="1">IF((ISERR(IRR($B$72:O72))),0,IF(IRR($B$72:O72)&lt;0,0,IRR($B$72:O72)))</f>
        <v>0</v>
      </c>
      <c r="P77" s="217">
        <f ca="1">IF((ISERR(IRR($B$72:P72))),0,IF(IRR($B$72:P72)&lt;0,0,IRR($B$72:P72)))</f>
        <v>0</v>
      </c>
      <c r="Q77" s="217">
        <f ca="1">IF((ISERR(IRR($B$72:Q72))),0,IF(IRR($B$72:Q72)&lt;0,0,IRR($B$72:Q72)))</f>
        <v>0</v>
      </c>
      <c r="R77" s="217">
        <f ca="1">IF((ISERR(IRR($B$72:R72))),0,IF(IRR($B$72:R72)&lt;0,0,IRR($B$72:R72)))</f>
        <v>0</v>
      </c>
      <c r="S77" s="217">
        <f ca="1">IF((ISERR(IRR($B$72:S72))),0,IF(IRR($B$72:S72)&lt;0,0,IRR($B$72:S72)))</f>
        <v>0</v>
      </c>
      <c r="T77" s="217">
        <f ca="1">IF((ISERR(IRR($B$72:T72))),0,IF(IRR($B$72:T72)&lt;0,0,IRR($B$72:T72)))</f>
        <v>0</v>
      </c>
      <c r="U77" s="217">
        <f ca="1">IF((ISERR(IRR($B$72:U72))),0,IF(IRR($B$72:U72)&lt;0,0,IRR($B$72:U72)))</f>
        <v>0</v>
      </c>
      <c r="V77" s="217">
        <f ca="1">IF((ISERR(IRR($B$72:V72))),0,IF(IRR($B$72:V72)&lt;0,0,IRR($B$72:V72)))</f>
        <v>0</v>
      </c>
      <c r="W77" s="217">
        <f ca="1">IF((ISERR(IRR($B$72:W72))),0,IF(IRR($B$72:W72)&lt;0,0,IRR($B$72:W72)))</f>
        <v>0</v>
      </c>
      <c r="X77" s="217">
        <f ca="1">IF((ISERR(IRR($B$72:X72))),0,IF(IRR($B$72:X72)&lt;0,0,IRR($B$72:X72)))</f>
        <v>0</v>
      </c>
      <c r="Y77" s="218">
        <f ca="1">SUMIF(B79:X79,"&gt;0",B77:X77)</f>
        <v>0</v>
      </c>
    </row>
    <row r="78" spans="1:25">
      <c r="A78" s="203" t="s">
        <v>459</v>
      </c>
      <c r="B78" s="204">
        <f ca="1">IF(AND(B73&gt;0,A73&lt;=0,C73&gt;0),(B63-(B73/(B73-A73))),IF(AND(B73&gt;0,C73&gt;0,D73&gt;0,E73&gt;0),B86,0))</f>
        <v>0</v>
      </c>
      <c r="C78" s="219">
        <f ca="1">IF(AND(C73&gt;0,B73&lt;=0,D73&gt;0),(C63-(C73/(C73-B73))),IF(AND(C73&gt;0,D73&gt;0,E73&gt;0,SUM($A$78:B78)=0),C86,0))</f>
        <v>0</v>
      </c>
      <c r="D78" s="219">
        <f ca="1">IF(AND(D73&gt;0,C73&lt;=0,E73&gt;0),(D63-(D73/(D73-C73))),IF(AND(D73&gt;0,E73&gt;0,F73&gt;0,SUM($A$78:C78)=0),D86,0))</f>
        <v>0</v>
      </c>
      <c r="E78" s="219">
        <f ca="1">IF(AND(E73&gt;0,D73&lt;=0,F73&gt;0),(E63-(E73/(E73-D73))),IF(AND(E73&gt;0,F73&gt;0,G73&gt;0,SUM($A$78:D78)=0),E86,0))</f>
        <v>0</v>
      </c>
      <c r="F78" s="219">
        <f ca="1">IF(AND(F73&gt;0,E73&lt;=0,G73&gt;0),(F63-(F73/(F73-E73))),IF(AND(F73&gt;0,G73&gt;0,H73&gt;0,SUM($A$78:E78)=0),F86,0))</f>
        <v>0</v>
      </c>
      <c r="G78" s="219">
        <f ca="1">IF(AND(G73&gt;0,F73&lt;=0,H73&gt;0),(G63-(G73/(G73-F73))),IF(AND(G73&gt;0,H73&gt;0,I73&gt;0,SUM($A$78:F78)=0),G86,0))</f>
        <v>0</v>
      </c>
      <c r="H78" s="219">
        <f ca="1">IF(AND(H73&gt;0,G73&lt;=0,I73&gt;0),(H63-(H73/(H73-G73))),IF(AND(H73&gt;0,I73&gt;0,J73&gt;0,SUM($A$78:G78)=0),H86,0))</f>
        <v>0</v>
      </c>
      <c r="I78" s="219">
        <f ca="1">IF(AND(I73&gt;0,H73&lt;=0,J73&gt;0),(I63-(I73/(I73-H73))),IF(AND(I73&gt;0,J73&gt;0,K73&gt;0,SUM($A$78:H78)=0),I86,0))</f>
        <v>0</v>
      </c>
      <c r="J78" s="219">
        <f ca="1">IF(AND(J73&gt;0,I73&lt;=0,K73&gt;0),(J63-(J73/(J73-I73))),IF(AND(J73&gt;0,K73&gt;0,L73&gt;0,SUM($A$78:I78)=0),J86,0))</f>
        <v>0</v>
      </c>
      <c r="K78" s="219">
        <f ca="1">IF(AND(K73&gt;0,J73&lt;=0,L73&gt;0),(K63-(K73/(K73-J73))),IF(AND(K73&gt;0,L73&gt;0,M73&gt;0,SUM($A$78:J78)=0),K86,0))</f>
        <v>0</v>
      </c>
      <c r="L78" s="219">
        <f ca="1">IF(AND(L73&gt;0,K73&lt;=0,M73&gt;0),(L63-(L73/(L73-K73))),IF(AND(L73&gt;0,M73&gt;0,N73&gt;0,SUM($A$78:K78)=0),L86,0))</f>
        <v>0</v>
      </c>
      <c r="M78" s="219">
        <f ca="1">IF(AND(M73&gt;0,L73&lt;=0,N73&gt;0),(M63-(M73/(M73-L73))),IF(AND(M73&gt;0,N73&gt;0,O73&gt;0,SUM($A$78:L78)=0),M86,0))</f>
        <v>0</v>
      </c>
      <c r="N78" s="219">
        <f ca="1">IF(AND(N73&gt;0,M73&lt;=0,O73&gt;0),(N63-(N73/(N73-M73))),IF(AND(N73&gt;0,O73&gt;0,P73&gt;0,SUM($A$78:M78)=0),N86,0))</f>
        <v>0</v>
      </c>
      <c r="O78" s="219">
        <f ca="1">IF(AND(O73&gt;0,N73&lt;=0,P73&gt;0),(O63-(O73/(O73-N73))),IF(AND(O73&gt;0,P73&gt;0,Q73&gt;0,SUM($A$78:N78)=0),O86,0))</f>
        <v>0</v>
      </c>
      <c r="P78" s="219">
        <f ca="1">IF(AND(P73&gt;0,O73&lt;=0,Q73&gt;0),(P63-(P73/(P73-O73))),IF(AND(P73&gt;0,Q73&gt;0,R73&gt;0,SUM($A$78:O78)=0),P86,0))</f>
        <v>0</v>
      </c>
      <c r="Q78" s="219">
        <f ca="1">IF(AND(Q73&gt;0,P73&lt;=0,R73&gt;0),(Q63-(Q73/(Q73-P73))),IF(AND(Q73&gt;0,R73&gt;0,S73&gt;0,SUM($A$78:P78)=0),Q86,0))</f>
        <v>0</v>
      </c>
      <c r="R78" s="219">
        <f ca="1">IF(AND(R73&gt;0,Q73&lt;=0,S73&gt;0),(R63-(R73/(R73-Q73))),IF(AND(R73&gt;0,S73&gt;0,T73&gt;0,SUM($A$78:Q78)=0),R86,0))</f>
        <v>0</v>
      </c>
      <c r="S78" s="219">
        <f ca="1">IF(AND(S73&gt;0,R73&lt;=0,T73&gt;0),(S63-(S73/(S73-R73))),IF(AND(S73&gt;0,T73&gt;0,U73&gt;0,SUM($A$78:R78)=0),S86,0))</f>
        <v>0</v>
      </c>
      <c r="T78" s="219">
        <f ca="1">IF(AND(T73&gt;0,S73&lt;=0,U73&gt;0),(T63-(T73/(T73-S73))),IF(AND(T73&gt;0,U73&gt;0,V73&gt;0,SUM($A$78:S78)=0),T86,0))</f>
        <v>0</v>
      </c>
      <c r="U78" s="219">
        <f ca="1">IF(AND(U73&gt;0,T73&lt;=0,V73&gt;0),(U63-(U73/(U73-T73))),IF(AND(U73&gt;0,V73&gt;0,X73&gt;0,SUM($A$78:T78)=0),U86,0))</f>
        <v>0</v>
      </c>
      <c r="V78" s="220">
        <f ca="1">IF(AND(V73&gt;0,U73&lt;0),(V63-(V73/(V73-U73))),0)</f>
        <v>0</v>
      </c>
      <c r="W78" s="220">
        <f ca="1">IF(AND(W73&gt;0,V73&lt;0),(W63-(W73/(W73-V73))),0)</f>
        <v>0</v>
      </c>
      <c r="X78" s="220">
        <f ca="1">IF(AND(X73&gt;0,W73&lt;0),(X63-(X73/(X73-W73))),0)</f>
        <v>0</v>
      </c>
      <c r="Y78" s="221" t="str">
        <f ca="1">ROUNDDOWN(SUM(B78:X78),0)&amp;" "&amp;ROUNDUP(((ROUND(SUM(B78:X78),1)-ROUNDDOWN(SUM(B78:X78),0))/3.333333333333)*10,0)&amp;"кв."</f>
        <v>0 0кв.</v>
      </c>
    </row>
    <row r="79" spans="1:25" ht="15.75" thickBot="1">
      <c r="A79" s="222" t="s">
        <v>460</v>
      </c>
      <c r="B79" s="210">
        <f ca="1">IF(AND(B76&gt;0,A76&lt;=0,C76&gt;0),(B63-(B76/(B76-A76))),IF(AND(B76&gt;0,C76&gt;0,D76&gt;0,E76&gt;0),B86,0))</f>
        <v>0</v>
      </c>
      <c r="C79" s="223">
        <f ca="1">IF(AND(C76&gt;0,B76&lt;=0,D76&gt;0),(C63-(C76/(C76-B76))),IF(AND(C76&gt;0,D76&gt;0,E76&gt;0,SUM($A$79:B79)=0),C86,0))</f>
        <v>0</v>
      </c>
      <c r="D79" s="223">
        <f ca="1">IF(AND(D76&gt;0,C76&lt;=0,E76&gt;0),(D63-(D76/(D76-C76))),IF(AND(D76&gt;0,E76&gt;0,F76&gt;0,SUM($A$79:C79)=0),D86,0))</f>
        <v>0</v>
      </c>
      <c r="E79" s="223">
        <f ca="1">IF(AND(E76&gt;0,D76&lt;=0,F76&gt;0),(E63-(E76/(E76-D76))),IF(AND(E76&gt;0,F76&gt;0,G76&gt;0,SUM($A$79:D79)=0),E86,0))</f>
        <v>0</v>
      </c>
      <c r="F79" s="223">
        <f ca="1">IF(AND(F76&gt;0,E76&lt;=0,G76&gt;0),(F63-(F76/(F76-E76))),IF(AND(F76&gt;0,G76&gt;0,H76&gt;0,SUM($A$79:E79)=0),F86,0))</f>
        <v>0</v>
      </c>
      <c r="G79" s="223">
        <f ca="1">IF(AND(G76&gt;0,F76&lt;=0,H76&gt;0),(G63-(G76/(G76-F76))),IF(AND(G76&gt;0,H76&gt;0,I76&gt;0,SUM($A$79:F79)=0),G86,0))</f>
        <v>0</v>
      </c>
      <c r="H79" s="223">
        <f ca="1">IF(AND(H76&gt;0,G76&lt;=0,I76&gt;0),(H63-(H76/(H76-G76))),IF(AND(H76&gt;0,I76&gt;0,J76&gt;0,SUM($A$79:G79)=0),H86,0))</f>
        <v>0</v>
      </c>
      <c r="I79" s="223">
        <f ca="1">IF(AND(I76&gt;0,H76&lt;=0,J76&gt;0),(I63-(I76/(I76-H76))),IF(AND(I76&gt;0,J76&gt;0,K76&gt;0,SUM($A$79:H79)=0),I86,0))</f>
        <v>0</v>
      </c>
      <c r="J79" s="223">
        <f ca="1">IF(AND(J76&gt;0,I76&lt;=0,K76&gt;0),(J63-(J76/(J76-I76))),IF(AND(J76&gt;0,K76&gt;0,L76&gt;0,SUM($A$79:I79)=0),J86,0))</f>
        <v>0</v>
      </c>
      <c r="K79" s="223">
        <f ca="1">IF(AND(K76&gt;0,J76&lt;=0,L76&gt;0),(K63-(K76/(K76-J76))),IF(AND(K76&gt;0,L76&gt;0,M76&gt;0,SUM($A$79:J79)=0),K86,0))</f>
        <v>0</v>
      </c>
      <c r="L79" s="223">
        <f ca="1">IF(AND(L76&gt;0,K76&lt;=0,M76&gt;0),(L63-(L76/(L76-K76))),IF(AND(L76&gt;0,M76&gt;0,N76&gt;0,SUM($A$79:K79)=0),L86,0))</f>
        <v>0</v>
      </c>
      <c r="M79" s="223">
        <f ca="1">IF(AND(M76&gt;0,L76&lt;=0,N76&gt;0),(M63-(M76/(M76-L76))),IF(AND(M76&gt;0,N76&gt;0,O76&gt;0,SUM($A$79:L79)=0),M86,0))</f>
        <v>0</v>
      </c>
      <c r="N79" s="223">
        <f ca="1">IF(AND(N76&gt;0,M76&lt;=0,O76&gt;0),(N63-(N76/(N76-M76))),IF(AND(N76&gt;0,O76&gt;0,P76&gt;0,SUM($A$79:M79)=0),N86,0))</f>
        <v>0</v>
      </c>
      <c r="O79" s="223">
        <f ca="1">IF(AND(O76&gt;0,N76&lt;=0,P76&gt;0),(O63-(O76/(O76-N76))),IF(AND(O76&gt;0,P76&gt;0,Q76&gt;0,SUM($A$79:N79)=0),O86,0))</f>
        <v>0</v>
      </c>
      <c r="P79" s="223">
        <f ca="1">IF(AND(P76&gt;0,O76&lt;=0,Q76&gt;0),(P63-(P76/(P76-O76))),IF(AND(P76&gt;0,Q76&gt;0,R76&gt;0,SUM($A$79:O79)=0),P86,0))</f>
        <v>0</v>
      </c>
      <c r="Q79" s="223">
        <f ca="1">IF(AND(Q76&gt;0,P76&lt;=0,R76&gt;0),(Q63-(Q76/(Q76-P76))),IF(AND(Q76&gt;0,R76&gt;0,S76&gt;0,SUM($A$79:P79)=0),Q86,0))</f>
        <v>0</v>
      </c>
      <c r="R79" s="223">
        <f ca="1">IF(AND(R76&gt;0,Q76&lt;=0,S76&gt;0),(R63-(R76/(R76-Q76))),IF(AND(R76&gt;0,S76&gt;0,T76&gt;0,SUM($A$79:Q79)=0),R86,0))</f>
        <v>0</v>
      </c>
      <c r="S79" s="223">
        <f ca="1">IF(AND(S76&gt;0,R76&lt;=0,T76&gt;0),(S63-(S76/(S76-R76))),IF(AND(S76&gt;0,T76&gt;0,U76&gt;0,SUM($A$79:R79)=0),S86,0))</f>
        <v>0</v>
      </c>
      <c r="T79" s="223">
        <f ca="1">IF(AND(T76&gt;0,S76&lt;=0,U76&gt;0),(T63-(T76/(T76-S76))),IF(AND(T76&gt;0,U76&gt;0,V76&gt;0,SUM($A$79:S79)=0),T86,0))</f>
        <v>0</v>
      </c>
      <c r="U79" s="223">
        <f ca="1">IF(AND(U76&gt;0,T76&lt;=0,V76&gt;0),(U63-(U76/(U76-T76))),IF(AND(U76&gt;0,V76&gt;0,X76&gt;0,SUM($A$79:T79)=0),U86,0))</f>
        <v>0</v>
      </c>
      <c r="V79" s="224">
        <f ca="1">IF(AND(V76&gt;0,U76&lt;0),(V63-(V76/(V76-U76))),0)</f>
        <v>0</v>
      </c>
      <c r="W79" s="224">
        <f ca="1">IF(AND(W76&gt;0,V76&lt;0),(W63-(W76/(W76-V76))),0)</f>
        <v>0</v>
      </c>
      <c r="X79" s="224">
        <f ca="1">IF(AND(X76&gt;0,W76&lt;0),(X63-(X76/(X76-W76))),0)</f>
        <v>0</v>
      </c>
      <c r="Y79" s="225" t="str">
        <f ca="1">ROUNDDOWN(SUM(B79:X79),0)&amp;" "&amp;ROUNDUP(((ROUND(SUM(B79:X79),1)-ROUNDDOWN(SUM(B79:X79),0))/3.333333333333)*10,0)&amp;"кв."</f>
        <v>0 0кв.</v>
      </c>
    </row>
    <row r="80" spans="1:25" ht="117" customHeight="1">
      <c r="A80" s="226" t="s">
        <v>488</v>
      </c>
      <c r="B80" s="226"/>
      <c r="C80" s="154"/>
      <c r="D80" s="154"/>
      <c r="E80" s="226"/>
      <c r="F80" s="226"/>
      <c r="G80" s="227"/>
      <c r="H80" s="227"/>
      <c r="I80" s="227"/>
      <c r="J80" s="227"/>
      <c r="K80" s="227"/>
      <c r="L80" s="227"/>
      <c r="M80" s="227"/>
      <c r="N80" s="227"/>
      <c r="O80" s="227"/>
      <c r="P80" s="227"/>
      <c r="Q80" s="227"/>
      <c r="R80" s="227"/>
      <c r="S80" s="227"/>
      <c r="T80" s="227"/>
      <c r="U80" s="227"/>
      <c r="V80" s="227"/>
      <c r="W80" s="227"/>
      <c r="X80" s="227"/>
      <c r="Y80" s="228"/>
    </row>
    <row r="81" spans="1:25" ht="15.75" outlineLevel="1">
      <c r="A81" s="229" t="s">
        <v>489</v>
      </c>
      <c r="B81" s="230"/>
      <c r="C81" s="226"/>
      <c r="D81" s="226"/>
      <c r="E81" s="226"/>
      <c r="F81" s="226"/>
      <c r="G81" s="227"/>
      <c r="H81" s="227"/>
      <c r="I81" s="227"/>
      <c r="J81" s="227"/>
      <c r="K81" s="227"/>
      <c r="L81" s="227"/>
      <c r="M81" s="227"/>
      <c r="N81" s="227"/>
      <c r="O81" s="227"/>
      <c r="P81" s="227"/>
      <c r="Q81" s="227"/>
      <c r="R81" s="227"/>
      <c r="S81" s="227"/>
      <c r="T81" s="227"/>
      <c r="U81" s="227"/>
      <c r="V81" s="227"/>
      <c r="W81" s="227"/>
      <c r="X81" s="227"/>
      <c r="Y81" s="228"/>
    </row>
    <row r="82" spans="1:25" ht="15.75" outlineLevel="1">
      <c r="A82" s="229" t="s">
        <v>490</v>
      </c>
      <c r="B82" s="230" t="s">
        <v>370</v>
      </c>
      <c r="C82" s="226"/>
      <c r="D82" s="226"/>
      <c r="E82" s="226"/>
      <c r="F82" s="226"/>
      <c r="G82" s="227"/>
      <c r="H82" s="227"/>
      <c r="I82" s="227"/>
      <c r="J82" s="227"/>
      <c r="K82" s="227"/>
      <c r="L82" s="227"/>
      <c r="M82" s="227"/>
      <c r="N82" s="227"/>
      <c r="O82" s="227"/>
      <c r="P82" s="227"/>
      <c r="Q82" s="227"/>
      <c r="R82" s="227"/>
      <c r="S82" s="227"/>
      <c r="T82" s="227"/>
      <c r="U82" s="227"/>
      <c r="V82" s="227"/>
      <c r="W82" s="227"/>
      <c r="X82" s="227"/>
      <c r="Y82" s="228"/>
    </row>
    <row r="83" spans="1:25" ht="19.5" customHeight="1" outlineLevel="1">
      <c r="A83" s="229" t="s">
        <v>492</v>
      </c>
      <c r="B83" s="230">
        <v>0</v>
      </c>
      <c r="C83" s="231" t="s">
        <v>493</v>
      </c>
      <c r="D83" s="226"/>
      <c r="E83" s="226"/>
      <c r="F83" s="226"/>
      <c r="G83" s="227"/>
      <c r="H83" s="227"/>
      <c r="I83" s="227"/>
      <c r="J83" s="227"/>
      <c r="K83" s="227"/>
      <c r="L83" s="227"/>
      <c r="M83" s="227"/>
      <c r="N83" s="227"/>
      <c r="O83" s="227"/>
      <c r="P83" s="227"/>
      <c r="Q83" s="227"/>
      <c r="R83" s="227"/>
      <c r="S83" s="227"/>
      <c r="T83" s="227"/>
      <c r="U83" s="227"/>
      <c r="V83" s="227"/>
      <c r="W83" s="227"/>
      <c r="X83" s="227"/>
      <c r="Y83" s="228"/>
    </row>
    <row r="84" spans="1:25" ht="15.75" customHeight="1" outlineLevel="1">
      <c r="A84" s="229" t="s">
        <v>494</v>
      </c>
      <c r="B84" s="306">
        <v>2030</v>
      </c>
      <c r="C84" s="306">
        <v>2029</v>
      </c>
      <c r="D84" s="226"/>
      <c r="E84" s="226"/>
      <c r="F84" s="226"/>
      <c r="G84" s="227"/>
      <c r="H84" s="227"/>
      <c r="I84" s="227"/>
      <c r="J84" s="227"/>
      <c r="K84" s="227"/>
      <c r="L84" s="227"/>
      <c r="M84" s="227"/>
      <c r="N84" s="227"/>
      <c r="O84" s="227"/>
      <c r="P84" s="227"/>
      <c r="Q84" s="227"/>
      <c r="R84" s="227"/>
      <c r="S84" s="227"/>
      <c r="T84" s="227"/>
      <c r="U84" s="227"/>
      <c r="V84" s="227"/>
      <c r="W84" s="227"/>
      <c r="X84" s="227"/>
      <c r="Y84" s="228"/>
    </row>
    <row r="85" spans="1:25" ht="24.75" customHeight="1" outlineLevel="1">
      <c r="A85" s="229" t="s">
        <v>495</v>
      </c>
      <c r="B85" s="306">
        <v>4</v>
      </c>
      <c r="C85" s="226"/>
      <c r="D85" s="226"/>
      <c r="E85" s="232"/>
      <c r="F85" s="232"/>
      <c r="G85" s="232"/>
      <c r="H85" s="228"/>
      <c r="I85" s="228"/>
      <c r="J85" s="228"/>
      <c r="K85" s="228"/>
      <c r="L85" s="228"/>
      <c r="M85" s="228"/>
      <c r="N85" s="228"/>
      <c r="O85" s="228"/>
      <c r="P85" s="228"/>
      <c r="Q85" s="228"/>
      <c r="R85" s="228"/>
      <c r="S85" s="228"/>
      <c r="T85" s="228"/>
      <c r="U85" s="232"/>
      <c r="V85" s="232"/>
      <c r="W85" s="232"/>
      <c r="X85" s="232"/>
      <c r="Y85" s="228"/>
    </row>
    <row r="86" spans="1:25" ht="26.25" customHeight="1" outlineLevel="1">
      <c r="A86" s="233" t="s">
        <v>496</v>
      </c>
      <c r="B86" s="234">
        <f>C86-1</f>
        <v>2019</v>
      </c>
      <c r="C86" s="234">
        <f t="shared" ref="C86:X86" si="36">C38</f>
        <v>2020</v>
      </c>
      <c r="D86" s="234">
        <f t="shared" si="36"/>
        <v>2021</v>
      </c>
      <c r="E86" s="234">
        <f t="shared" si="36"/>
        <v>2022</v>
      </c>
      <c r="F86" s="234">
        <f t="shared" si="36"/>
        <v>2023</v>
      </c>
      <c r="G86" s="234">
        <f t="shared" si="36"/>
        <v>2024</v>
      </c>
      <c r="H86" s="234">
        <f t="shared" si="36"/>
        <v>2025</v>
      </c>
      <c r="I86" s="234">
        <f t="shared" si="36"/>
        <v>2026</v>
      </c>
      <c r="J86" s="234">
        <f t="shared" si="36"/>
        <v>2027</v>
      </c>
      <c r="K86" s="234">
        <f t="shared" si="36"/>
        <v>2028</v>
      </c>
      <c r="L86" s="234">
        <f t="shared" si="36"/>
        <v>2029</v>
      </c>
      <c r="M86" s="234">
        <f t="shared" si="36"/>
        <v>2030</v>
      </c>
      <c r="N86" s="234">
        <f t="shared" si="36"/>
        <v>2031</v>
      </c>
      <c r="O86" s="234">
        <f t="shared" si="36"/>
        <v>2032</v>
      </c>
      <c r="P86" s="234">
        <f t="shared" si="36"/>
        <v>2033</v>
      </c>
      <c r="Q86" s="234">
        <f t="shared" si="36"/>
        <v>2034</v>
      </c>
      <c r="R86" s="234">
        <f t="shared" si="36"/>
        <v>2035</v>
      </c>
      <c r="S86" s="234">
        <f t="shared" si="36"/>
        <v>2036</v>
      </c>
      <c r="T86" s="234">
        <f t="shared" si="36"/>
        <v>2037</v>
      </c>
      <c r="U86" s="234">
        <f t="shared" si="36"/>
        <v>2038</v>
      </c>
      <c r="V86" s="234">
        <f t="shared" si="36"/>
        <v>2039</v>
      </c>
      <c r="W86" s="234">
        <f t="shared" si="36"/>
        <v>2040</v>
      </c>
      <c r="X86" s="234">
        <f t="shared" si="36"/>
        <v>2041</v>
      </c>
      <c r="Y86" s="234" t="str">
        <f>Y63</f>
        <v>ИТОГ</v>
      </c>
    </row>
    <row r="87" spans="1:25" ht="37.5" customHeight="1" outlineLevel="1">
      <c r="A87" s="235" t="s">
        <v>497</v>
      </c>
      <c r="B87" s="236">
        <f t="shared" ref="B87:X87" si="37">B88+B96</f>
        <v>0</v>
      </c>
      <c r="C87" s="237">
        <f t="shared" si="37"/>
        <v>0</v>
      </c>
      <c r="D87" s="237">
        <f t="shared" si="37"/>
        <v>0</v>
      </c>
      <c r="E87" s="237">
        <f t="shared" si="37"/>
        <v>0</v>
      </c>
      <c r="F87" s="237">
        <f t="shared" si="37"/>
        <v>0</v>
      </c>
      <c r="G87" s="237">
        <f t="shared" si="37"/>
        <v>0</v>
      </c>
      <c r="H87" s="237">
        <f t="shared" si="37"/>
        <v>0</v>
      </c>
      <c r="I87" s="237">
        <f t="shared" si="37"/>
        <v>0</v>
      </c>
      <c r="J87" s="237">
        <f t="shared" si="37"/>
        <v>0</v>
      </c>
      <c r="K87" s="237">
        <f t="shared" si="37"/>
        <v>0</v>
      </c>
      <c r="L87" s="237">
        <f t="shared" si="37"/>
        <v>0</v>
      </c>
      <c r="M87" s="237">
        <f t="shared" si="37"/>
        <v>0</v>
      </c>
      <c r="N87" s="237">
        <f t="shared" si="37"/>
        <v>0</v>
      </c>
      <c r="O87" s="237">
        <f t="shared" si="37"/>
        <v>0</v>
      </c>
      <c r="P87" s="237">
        <f t="shared" si="37"/>
        <v>0</v>
      </c>
      <c r="Q87" s="237">
        <f t="shared" si="37"/>
        <v>0</v>
      </c>
      <c r="R87" s="237">
        <f t="shared" si="37"/>
        <v>0</v>
      </c>
      <c r="S87" s="237">
        <f t="shared" si="37"/>
        <v>0</v>
      </c>
      <c r="T87" s="237">
        <f t="shared" si="37"/>
        <v>0</v>
      </c>
      <c r="U87" s="237">
        <f t="shared" si="37"/>
        <v>0</v>
      </c>
      <c r="V87" s="237">
        <f t="shared" si="37"/>
        <v>0</v>
      </c>
      <c r="W87" s="237">
        <f t="shared" si="37"/>
        <v>0</v>
      </c>
      <c r="X87" s="237">
        <f t="shared" si="37"/>
        <v>0</v>
      </c>
      <c r="Y87" s="238">
        <f>SUM(B87:X87)</f>
        <v>0</v>
      </c>
    </row>
    <row r="88" spans="1:25" ht="30.75" customHeight="1" outlineLevel="1">
      <c r="A88" s="239" t="s">
        <v>498</v>
      </c>
      <c r="B88" s="240">
        <f t="shared" ref="B88:X88" si="38">IF($B$81="СПБ",B90*B93,B90*B94)</f>
        <v>0</v>
      </c>
      <c r="C88" s="240">
        <f t="shared" si="38"/>
        <v>0</v>
      </c>
      <c r="D88" s="240">
        <f t="shared" si="38"/>
        <v>0</v>
      </c>
      <c r="E88" s="240">
        <f t="shared" si="38"/>
        <v>0</v>
      </c>
      <c r="F88" s="240">
        <f t="shared" si="38"/>
        <v>0</v>
      </c>
      <c r="G88" s="240">
        <f t="shared" si="38"/>
        <v>0</v>
      </c>
      <c r="H88" s="240">
        <f t="shared" si="38"/>
        <v>0</v>
      </c>
      <c r="I88" s="240">
        <f t="shared" si="38"/>
        <v>0</v>
      </c>
      <c r="J88" s="240">
        <f t="shared" si="38"/>
        <v>0</v>
      </c>
      <c r="K88" s="240">
        <f t="shared" si="38"/>
        <v>0</v>
      </c>
      <c r="L88" s="240">
        <f t="shared" si="38"/>
        <v>0</v>
      </c>
      <c r="M88" s="240">
        <f t="shared" si="38"/>
        <v>0</v>
      </c>
      <c r="N88" s="240">
        <f t="shared" si="38"/>
        <v>0</v>
      </c>
      <c r="O88" s="240">
        <f t="shared" si="38"/>
        <v>0</v>
      </c>
      <c r="P88" s="240">
        <f t="shared" si="38"/>
        <v>0</v>
      </c>
      <c r="Q88" s="240">
        <f t="shared" si="38"/>
        <v>0</v>
      </c>
      <c r="R88" s="240">
        <f t="shared" si="38"/>
        <v>0</v>
      </c>
      <c r="S88" s="240">
        <f t="shared" si="38"/>
        <v>0</v>
      </c>
      <c r="T88" s="240">
        <f t="shared" si="38"/>
        <v>0</v>
      </c>
      <c r="U88" s="240">
        <f t="shared" si="38"/>
        <v>0</v>
      </c>
      <c r="V88" s="240">
        <f t="shared" si="38"/>
        <v>0</v>
      </c>
      <c r="W88" s="240">
        <f t="shared" si="38"/>
        <v>0</v>
      </c>
      <c r="X88" s="240">
        <f t="shared" si="38"/>
        <v>0</v>
      </c>
      <c r="Y88" s="241"/>
    </row>
    <row r="89" spans="1:25" ht="15.75" outlineLevel="1">
      <c r="A89" s="242" t="s">
        <v>499</v>
      </c>
      <c r="B89" s="243">
        <f t="shared" ref="B89:X89" si="39">IF(B86&gt;$B$84,$B$83,0)*0.85</f>
        <v>0</v>
      </c>
      <c r="C89" s="243">
        <f t="shared" si="39"/>
        <v>0</v>
      </c>
      <c r="D89" s="243">
        <f t="shared" si="39"/>
        <v>0</v>
      </c>
      <c r="E89" s="243">
        <f t="shared" si="39"/>
        <v>0</v>
      </c>
      <c r="F89" s="243">
        <f t="shared" si="39"/>
        <v>0</v>
      </c>
      <c r="G89" s="243">
        <f t="shared" si="39"/>
        <v>0</v>
      </c>
      <c r="H89" s="243">
        <f t="shared" si="39"/>
        <v>0</v>
      </c>
      <c r="I89" s="243">
        <f t="shared" si="39"/>
        <v>0</v>
      </c>
      <c r="J89" s="243">
        <f t="shared" si="39"/>
        <v>0</v>
      </c>
      <c r="K89" s="243">
        <f t="shared" si="39"/>
        <v>0</v>
      </c>
      <c r="L89" s="243">
        <f t="shared" si="39"/>
        <v>0</v>
      </c>
      <c r="M89" s="243">
        <f t="shared" si="39"/>
        <v>0</v>
      </c>
      <c r="N89" s="243">
        <f t="shared" si="39"/>
        <v>0</v>
      </c>
      <c r="O89" s="243">
        <f t="shared" si="39"/>
        <v>0</v>
      </c>
      <c r="P89" s="243">
        <f t="shared" si="39"/>
        <v>0</v>
      </c>
      <c r="Q89" s="243">
        <f t="shared" si="39"/>
        <v>0</v>
      </c>
      <c r="R89" s="243">
        <f t="shared" si="39"/>
        <v>0</v>
      </c>
      <c r="S89" s="243">
        <f t="shared" si="39"/>
        <v>0</v>
      </c>
      <c r="T89" s="243">
        <f t="shared" si="39"/>
        <v>0</v>
      </c>
      <c r="U89" s="243">
        <f t="shared" si="39"/>
        <v>0</v>
      </c>
      <c r="V89" s="243">
        <f t="shared" si="39"/>
        <v>0</v>
      </c>
      <c r="W89" s="243">
        <f t="shared" si="39"/>
        <v>0</v>
      </c>
      <c r="X89" s="243">
        <f t="shared" si="39"/>
        <v>0</v>
      </c>
      <c r="Y89" s="244">
        <f>T89</f>
        <v>0</v>
      </c>
    </row>
    <row r="90" spans="1:25" ht="15.75" outlineLevel="1">
      <c r="A90" s="245" t="s">
        <v>500</v>
      </c>
      <c r="B90" s="246">
        <f t="shared" ref="B90:X90" si="40">B89*B91*B92*B95</f>
        <v>0</v>
      </c>
      <c r="C90" s="246">
        <f t="shared" si="40"/>
        <v>0</v>
      </c>
      <c r="D90" s="246">
        <f t="shared" si="40"/>
        <v>0</v>
      </c>
      <c r="E90" s="246">
        <f t="shared" si="40"/>
        <v>0</v>
      </c>
      <c r="F90" s="246">
        <f t="shared" si="40"/>
        <v>0</v>
      </c>
      <c r="G90" s="246">
        <f t="shared" si="40"/>
        <v>0</v>
      </c>
      <c r="H90" s="246">
        <f t="shared" si="40"/>
        <v>0</v>
      </c>
      <c r="I90" s="246">
        <f t="shared" si="40"/>
        <v>0</v>
      </c>
      <c r="J90" s="246">
        <f t="shared" si="40"/>
        <v>0</v>
      </c>
      <c r="K90" s="246">
        <f t="shared" si="40"/>
        <v>0</v>
      </c>
      <c r="L90" s="246">
        <f t="shared" si="40"/>
        <v>0</v>
      </c>
      <c r="M90" s="246">
        <f t="shared" si="40"/>
        <v>0</v>
      </c>
      <c r="N90" s="246">
        <f t="shared" si="40"/>
        <v>0</v>
      </c>
      <c r="O90" s="246">
        <f t="shared" si="40"/>
        <v>0</v>
      </c>
      <c r="P90" s="246">
        <f t="shared" si="40"/>
        <v>0</v>
      </c>
      <c r="Q90" s="246">
        <f t="shared" si="40"/>
        <v>0</v>
      </c>
      <c r="R90" s="246">
        <f t="shared" si="40"/>
        <v>0</v>
      </c>
      <c r="S90" s="246">
        <f t="shared" si="40"/>
        <v>0</v>
      </c>
      <c r="T90" s="246">
        <f t="shared" si="40"/>
        <v>0</v>
      </c>
      <c r="U90" s="246">
        <f t="shared" si="40"/>
        <v>0</v>
      </c>
      <c r="V90" s="246">
        <f t="shared" si="40"/>
        <v>0</v>
      </c>
      <c r="W90" s="246">
        <f t="shared" si="40"/>
        <v>0</v>
      </c>
      <c r="X90" s="246">
        <f t="shared" si="40"/>
        <v>0</v>
      </c>
      <c r="Y90" s="247"/>
    </row>
    <row r="91" spans="1:25" ht="15.75" outlineLevel="1">
      <c r="A91" s="248" t="s">
        <v>501</v>
      </c>
      <c r="B91" s="305">
        <v>5000</v>
      </c>
      <c r="C91" s="305">
        <v>5000</v>
      </c>
      <c r="D91" s="305">
        <v>5000</v>
      </c>
      <c r="E91" s="305">
        <v>5000</v>
      </c>
      <c r="F91" s="305">
        <v>5000</v>
      </c>
      <c r="G91" s="305">
        <v>5000</v>
      </c>
      <c r="H91" s="305">
        <v>5000</v>
      </c>
      <c r="I91" s="305">
        <v>5000</v>
      </c>
      <c r="J91" s="305">
        <v>5000</v>
      </c>
      <c r="K91" s="305">
        <v>5000</v>
      </c>
      <c r="L91" s="305">
        <v>5000</v>
      </c>
      <c r="M91" s="305">
        <v>5000</v>
      </c>
      <c r="N91" s="305">
        <v>5000</v>
      </c>
      <c r="O91" s="305">
        <v>5000</v>
      </c>
      <c r="P91" s="305">
        <v>5000</v>
      </c>
      <c r="Q91" s="305">
        <v>5000</v>
      </c>
      <c r="R91" s="305">
        <v>5000</v>
      </c>
      <c r="S91" s="305">
        <v>5000</v>
      </c>
      <c r="T91" s="305">
        <v>5000</v>
      </c>
      <c r="U91" s="305">
        <v>5000</v>
      </c>
      <c r="V91" s="305">
        <v>5000</v>
      </c>
      <c r="W91" s="305">
        <v>5000</v>
      </c>
      <c r="X91" s="305">
        <v>5000</v>
      </c>
      <c r="Y91" s="249">
        <f>T91</f>
        <v>5000</v>
      </c>
    </row>
    <row r="92" spans="1:25" ht="13.5" customHeight="1" outlineLevel="1">
      <c r="A92" s="248" t="s">
        <v>502</v>
      </c>
      <c r="B92" s="304">
        <v>0.5</v>
      </c>
      <c r="C92" s="304">
        <v>0.5</v>
      </c>
      <c r="D92" s="304">
        <v>0.5</v>
      </c>
      <c r="E92" s="304">
        <v>0.5</v>
      </c>
      <c r="F92" s="304">
        <v>0.5</v>
      </c>
      <c r="G92" s="304">
        <v>0.5</v>
      </c>
      <c r="H92" s="304">
        <v>0.5</v>
      </c>
      <c r="I92" s="304">
        <v>0.5</v>
      </c>
      <c r="J92" s="304">
        <v>0.5</v>
      </c>
      <c r="K92" s="304">
        <v>0.5</v>
      </c>
      <c r="L92" s="304">
        <v>0.5</v>
      </c>
      <c r="M92" s="304">
        <v>0.5</v>
      </c>
      <c r="N92" s="304">
        <v>0.5</v>
      </c>
      <c r="O92" s="304">
        <v>0.5</v>
      </c>
      <c r="P92" s="304">
        <v>0.5</v>
      </c>
      <c r="Q92" s="304">
        <v>0.5</v>
      </c>
      <c r="R92" s="304">
        <v>0.5</v>
      </c>
      <c r="S92" s="304">
        <v>0.5</v>
      </c>
      <c r="T92" s="304">
        <v>0.5</v>
      </c>
      <c r="U92" s="304">
        <v>0.5</v>
      </c>
      <c r="V92" s="304">
        <v>0.5</v>
      </c>
      <c r="W92" s="304">
        <v>0.5</v>
      </c>
      <c r="X92" s="304">
        <v>0.5</v>
      </c>
      <c r="Y92" s="249">
        <f>T92</f>
        <v>0.5</v>
      </c>
    </row>
    <row r="93" spans="1:25" ht="15.75" outlineLevel="1">
      <c r="A93" s="248" t="s">
        <v>503</v>
      </c>
      <c r="B93" s="297">
        <v>2.2581359676700363</v>
      </c>
      <c r="C93" s="297">
        <v>2.6019659881832795</v>
      </c>
      <c r="D93" s="297">
        <v>2.680024967828778</v>
      </c>
      <c r="E93" s="297">
        <v>2.7604257168636415</v>
      </c>
      <c r="F93" s="297">
        <v>2.843238488369551</v>
      </c>
      <c r="G93" s="297">
        <v>2.9285356430206377</v>
      </c>
      <c r="H93" s="297">
        <v>3.0163917123112571</v>
      </c>
      <c r="I93" s="297">
        <v>3.1068834636805951</v>
      </c>
      <c r="J93" s="297">
        <v>3.2000899675910128</v>
      </c>
      <c r="K93" s="297">
        <v>3.2960926666187431</v>
      </c>
      <c r="L93" s="297">
        <v>3.3949754466173054</v>
      </c>
      <c r="M93" s="297">
        <v>3.4968247100158245</v>
      </c>
      <c r="N93" s="297">
        <v>3.6017294513162992</v>
      </c>
      <c r="O93" s="297">
        <v>3.7097813348557884</v>
      </c>
      <c r="P93" s="297">
        <v>3.821074774901462</v>
      </c>
      <c r="Q93" s="297">
        <v>3.9357070181485061</v>
      </c>
      <c r="R93" s="297">
        <v>4.0537782286929618</v>
      </c>
      <c r="S93" s="297">
        <v>4.1753915755537507</v>
      </c>
      <c r="T93" s="297">
        <v>4.3006533228203629</v>
      </c>
      <c r="U93" s="297">
        <v>4.4296729225049738</v>
      </c>
      <c r="V93" s="297">
        <v>4.5625631101801227</v>
      </c>
      <c r="W93" s="297">
        <v>4.6994400034855266</v>
      </c>
      <c r="X93" s="297">
        <f>W93*1.03</f>
        <v>4.8404232035900927</v>
      </c>
      <c r="Y93" s="249"/>
    </row>
    <row r="94" spans="1:25" s="299" customFormat="1" ht="15.75" hidden="1" outlineLevel="1">
      <c r="A94" s="296" t="s">
        <v>504</v>
      </c>
      <c r="B94" s="297">
        <v>1.9429372630283461</v>
      </c>
      <c r="C94" s="297">
        <v>2.3491340656792432</v>
      </c>
      <c r="D94" s="297">
        <v>2.4196080876496207</v>
      </c>
      <c r="E94" s="297">
        <v>2.4921963302791093</v>
      </c>
      <c r="F94" s="297">
        <v>2.5669622201874827</v>
      </c>
      <c r="G94" s="297">
        <v>2.643971086793107</v>
      </c>
      <c r="H94" s="297">
        <v>2.7232902193969002</v>
      </c>
      <c r="I94" s="297">
        <v>2.8049889259788072</v>
      </c>
      <c r="J94" s="297">
        <v>2.8891385937581715</v>
      </c>
      <c r="K94" s="297">
        <v>2.9758127515709165</v>
      </c>
      <c r="L94" s="297">
        <v>3.0650871341180439</v>
      </c>
      <c r="M94" s="297">
        <v>3.1570397481415853</v>
      </c>
      <c r="N94" s="297">
        <v>3.2517509405858331</v>
      </c>
      <c r="O94" s="297">
        <v>3.349303468803408</v>
      </c>
      <c r="P94" s="297">
        <v>3.4497825728675102</v>
      </c>
      <c r="Q94" s="297">
        <v>3.5532760500535354</v>
      </c>
      <c r="R94" s="297">
        <v>3.6598743315551414</v>
      </c>
      <c r="S94" s="297">
        <v>3.7696705615017958</v>
      </c>
      <c r="T94" s="297">
        <v>3.8827606783468496</v>
      </c>
      <c r="U94" s="297">
        <v>3.9992434986972554</v>
      </c>
      <c r="V94" s="297">
        <v>4.1192208036581732</v>
      </c>
      <c r="W94" s="297">
        <v>4.2427974277679184</v>
      </c>
      <c r="X94" s="297">
        <f>W94*1.039</f>
        <v>4.4082665274508672</v>
      </c>
      <c r="Y94" s="298"/>
    </row>
    <row r="95" spans="1:25" ht="15.75" outlineLevel="1">
      <c r="A95" s="248" t="s">
        <v>505</v>
      </c>
      <c r="B95" s="250">
        <f t="shared" ref="B95:X95" si="41">IF(A95=1,1,IFERROR(VLOOKUP(B86,$B$124:$D$130,$C$122,0),0))</f>
        <v>0</v>
      </c>
      <c r="C95" s="250">
        <f t="shared" si="41"/>
        <v>0</v>
      </c>
      <c r="D95" s="250">
        <f t="shared" si="41"/>
        <v>0</v>
      </c>
      <c r="E95" s="250">
        <f t="shared" si="41"/>
        <v>0</v>
      </c>
      <c r="F95" s="250">
        <f t="shared" si="41"/>
        <v>0</v>
      </c>
      <c r="G95" s="250">
        <f t="shared" si="41"/>
        <v>0</v>
      </c>
      <c r="H95" s="250">
        <f t="shared" si="41"/>
        <v>0</v>
      </c>
      <c r="I95" s="250">
        <f t="shared" si="41"/>
        <v>0</v>
      </c>
      <c r="J95" s="250">
        <f t="shared" si="41"/>
        <v>0</v>
      </c>
      <c r="K95" s="250">
        <f t="shared" si="41"/>
        <v>0</v>
      </c>
      <c r="L95" s="250">
        <f t="shared" si="41"/>
        <v>0</v>
      </c>
      <c r="M95" s="250">
        <f t="shared" si="41"/>
        <v>0</v>
      </c>
      <c r="N95" s="250">
        <f t="shared" si="41"/>
        <v>0.5</v>
      </c>
      <c r="O95" s="250">
        <f t="shared" si="41"/>
        <v>1</v>
      </c>
      <c r="P95" s="250">
        <f t="shared" si="41"/>
        <v>1</v>
      </c>
      <c r="Q95" s="250">
        <f t="shared" si="41"/>
        <v>1</v>
      </c>
      <c r="R95" s="250">
        <f t="shared" si="41"/>
        <v>1</v>
      </c>
      <c r="S95" s="250">
        <f t="shared" si="41"/>
        <v>1</v>
      </c>
      <c r="T95" s="250">
        <f t="shared" si="41"/>
        <v>1</v>
      </c>
      <c r="U95" s="250">
        <f t="shared" si="41"/>
        <v>1</v>
      </c>
      <c r="V95" s="250">
        <f t="shared" si="41"/>
        <v>1</v>
      </c>
      <c r="W95" s="250">
        <f t="shared" si="41"/>
        <v>1</v>
      </c>
      <c r="X95" s="250">
        <f t="shared" si="41"/>
        <v>1</v>
      </c>
      <c r="Y95" s="249">
        <f>T95</f>
        <v>1</v>
      </c>
    </row>
    <row r="96" spans="1:25" ht="15.75" outlineLevel="1">
      <c r="A96" s="239" t="s">
        <v>506</v>
      </c>
      <c r="B96" s="251">
        <f t="shared" ref="B96:X96" si="42">B97+B98</f>
        <v>0</v>
      </c>
      <c r="C96" s="252">
        <f t="shared" si="42"/>
        <v>0</v>
      </c>
      <c r="D96" s="252">
        <f t="shared" si="42"/>
        <v>0</v>
      </c>
      <c r="E96" s="252">
        <f t="shared" si="42"/>
        <v>0</v>
      </c>
      <c r="F96" s="252">
        <f t="shared" si="42"/>
        <v>0</v>
      </c>
      <c r="G96" s="252">
        <f t="shared" si="42"/>
        <v>0</v>
      </c>
      <c r="H96" s="252">
        <f t="shared" si="42"/>
        <v>0</v>
      </c>
      <c r="I96" s="252">
        <f t="shared" si="42"/>
        <v>0</v>
      </c>
      <c r="J96" s="252">
        <f t="shared" si="42"/>
        <v>0</v>
      </c>
      <c r="K96" s="252">
        <f t="shared" si="42"/>
        <v>0</v>
      </c>
      <c r="L96" s="252">
        <f t="shared" si="42"/>
        <v>0</v>
      </c>
      <c r="M96" s="252">
        <f t="shared" si="42"/>
        <v>0</v>
      </c>
      <c r="N96" s="252">
        <f t="shared" si="42"/>
        <v>0</v>
      </c>
      <c r="O96" s="252">
        <f t="shared" si="42"/>
        <v>0</v>
      </c>
      <c r="P96" s="252">
        <f t="shared" si="42"/>
        <v>0</v>
      </c>
      <c r="Q96" s="252">
        <f t="shared" si="42"/>
        <v>0</v>
      </c>
      <c r="R96" s="252">
        <f t="shared" si="42"/>
        <v>0</v>
      </c>
      <c r="S96" s="252">
        <f t="shared" si="42"/>
        <v>0</v>
      </c>
      <c r="T96" s="252">
        <f t="shared" si="42"/>
        <v>0</v>
      </c>
      <c r="U96" s="252">
        <f t="shared" si="42"/>
        <v>0</v>
      </c>
      <c r="V96" s="252">
        <f t="shared" si="42"/>
        <v>0</v>
      </c>
      <c r="W96" s="252">
        <f t="shared" si="42"/>
        <v>0</v>
      </c>
      <c r="X96" s="252">
        <f t="shared" si="42"/>
        <v>0</v>
      </c>
      <c r="Y96" s="253">
        <f t="shared" ref="Y96:Y102" si="43">SUM(B96:X96)</f>
        <v>0</v>
      </c>
    </row>
    <row r="97" spans="1:25" ht="21" customHeight="1" outlineLevel="1">
      <c r="A97" s="254" t="s">
        <v>507</v>
      </c>
      <c r="B97" s="255">
        <v>0</v>
      </c>
      <c r="C97" s="255">
        <v>0</v>
      </c>
      <c r="D97" s="255">
        <v>0</v>
      </c>
      <c r="E97" s="255">
        <v>0</v>
      </c>
      <c r="F97" s="255">
        <v>0</v>
      </c>
      <c r="G97" s="255">
        <v>0</v>
      </c>
      <c r="H97" s="255">
        <v>0</v>
      </c>
      <c r="I97" s="255">
        <v>0</v>
      </c>
      <c r="J97" s="255">
        <v>0</v>
      </c>
      <c r="K97" s="255">
        <v>0</v>
      </c>
      <c r="L97" s="255">
        <v>0</v>
      </c>
      <c r="M97" s="255">
        <v>0</v>
      </c>
      <c r="N97" s="255">
        <v>0</v>
      </c>
      <c r="O97" s="255">
        <v>0</v>
      </c>
      <c r="P97" s="255">
        <v>0</v>
      </c>
      <c r="Q97" s="255">
        <v>0</v>
      </c>
      <c r="R97" s="255">
        <v>0</v>
      </c>
      <c r="S97" s="255">
        <v>0</v>
      </c>
      <c r="T97" s="255">
        <v>0</v>
      </c>
      <c r="U97" s="255">
        <v>0</v>
      </c>
      <c r="V97" s="255">
        <v>0</v>
      </c>
      <c r="W97" s="255">
        <v>0</v>
      </c>
      <c r="X97" s="255">
        <v>0</v>
      </c>
      <c r="Y97" s="256">
        <f t="shared" si="43"/>
        <v>0</v>
      </c>
    </row>
    <row r="98" spans="1:25" ht="33" customHeight="1" outlineLevel="1">
      <c r="A98" s="254" t="s">
        <v>508</v>
      </c>
      <c r="B98" s="255">
        <f t="shared" ref="B98:X98" si="44">IFERROR(IF(A99=B99,A98*B106,B99),B99)</f>
        <v>0</v>
      </c>
      <c r="C98" s="255">
        <f t="shared" si="44"/>
        <v>0</v>
      </c>
      <c r="D98" s="255">
        <f t="shared" si="44"/>
        <v>0</v>
      </c>
      <c r="E98" s="255">
        <f t="shared" si="44"/>
        <v>0</v>
      </c>
      <c r="F98" s="255">
        <f t="shared" si="44"/>
        <v>0</v>
      </c>
      <c r="G98" s="255">
        <f t="shared" si="44"/>
        <v>0</v>
      </c>
      <c r="H98" s="255">
        <f t="shared" si="44"/>
        <v>0</v>
      </c>
      <c r="I98" s="255">
        <f t="shared" si="44"/>
        <v>0</v>
      </c>
      <c r="J98" s="255">
        <f t="shared" si="44"/>
        <v>0</v>
      </c>
      <c r="K98" s="255">
        <f t="shared" si="44"/>
        <v>0</v>
      </c>
      <c r="L98" s="255">
        <f t="shared" si="44"/>
        <v>0</v>
      </c>
      <c r="M98" s="255">
        <f t="shared" si="44"/>
        <v>0</v>
      </c>
      <c r="N98" s="255">
        <f t="shared" si="44"/>
        <v>0</v>
      </c>
      <c r="O98" s="255">
        <f t="shared" si="44"/>
        <v>0</v>
      </c>
      <c r="P98" s="255">
        <f t="shared" si="44"/>
        <v>0</v>
      </c>
      <c r="Q98" s="255">
        <f t="shared" si="44"/>
        <v>0</v>
      </c>
      <c r="R98" s="255">
        <f t="shared" si="44"/>
        <v>0</v>
      </c>
      <c r="S98" s="255">
        <f t="shared" si="44"/>
        <v>0</v>
      </c>
      <c r="T98" s="255">
        <f t="shared" si="44"/>
        <v>0</v>
      </c>
      <c r="U98" s="255">
        <f t="shared" si="44"/>
        <v>0</v>
      </c>
      <c r="V98" s="255">
        <f t="shared" si="44"/>
        <v>0</v>
      </c>
      <c r="W98" s="255">
        <f t="shared" si="44"/>
        <v>0</v>
      </c>
      <c r="X98" s="255">
        <f t="shared" si="44"/>
        <v>0</v>
      </c>
      <c r="Y98" s="256">
        <f t="shared" si="43"/>
        <v>0</v>
      </c>
    </row>
    <row r="99" spans="1:25" ht="28.5" customHeight="1" outlineLevel="1">
      <c r="A99" s="257" t="s">
        <v>509</v>
      </c>
      <c r="B99" s="258">
        <v>0</v>
      </c>
      <c r="C99" s="258">
        <v>0</v>
      </c>
      <c r="D99" s="258">
        <v>0</v>
      </c>
      <c r="E99" s="258">
        <v>0</v>
      </c>
      <c r="F99" s="258">
        <v>0</v>
      </c>
      <c r="G99" s="258">
        <v>0</v>
      </c>
      <c r="H99" s="258">
        <v>0</v>
      </c>
      <c r="I99" s="258">
        <v>0</v>
      </c>
      <c r="J99" s="258">
        <v>0</v>
      </c>
      <c r="K99" s="258">
        <v>0</v>
      </c>
      <c r="L99" s="258">
        <v>0</v>
      </c>
      <c r="M99" s="258">
        <v>0</v>
      </c>
      <c r="N99" s="258">
        <v>0</v>
      </c>
      <c r="O99" s="258">
        <v>0</v>
      </c>
      <c r="P99" s="258">
        <v>0</v>
      </c>
      <c r="Q99" s="258">
        <v>0</v>
      </c>
      <c r="R99" s="258">
        <v>0</v>
      </c>
      <c r="S99" s="258">
        <v>0</v>
      </c>
      <c r="T99" s="258">
        <v>0</v>
      </c>
      <c r="U99" s="258">
        <v>0</v>
      </c>
      <c r="V99" s="258">
        <v>0</v>
      </c>
      <c r="W99" s="258">
        <v>0</v>
      </c>
      <c r="X99" s="258">
        <v>0</v>
      </c>
      <c r="Y99" s="258">
        <f t="shared" si="43"/>
        <v>0</v>
      </c>
    </row>
    <row r="100" spans="1:25" ht="38.25" customHeight="1" outlineLevel="1">
      <c r="A100" s="259" t="s">
        <v>510</v>
      </c>
      <c r="B100" s="260">
        <f t="shared" ref="B100:X100" si="45">B101+B107</f>
        <v>0</v>
      </c>
      <c r="C100" s="260">
        <f t="shared" si="45"/>
        <v>0</v>
      </c>
      <c r="D100" s="260">
        <f t="shared" si="45"/>
        <v>0</v>
      </c>
      <c r="E100" s="260">
        <f t="shared" si="45"/>
        <v>0</v>
      </c>
      <c r="F100" s="260">
        <f t="shared" si="45"/>
        <v>0</v>
      </c>
      <c r="G100" s="260">
        <f t="shared" si="45"/>
        <v>0</v>
      </c>
      <c r="H100" s="260">
        <f t="shared" si="45"/>
        <v>0</v>
      </c>
      <c r="I100" s="260">
        <f t="shared" si="45"/>
        <v>0</v>
      </c>
      <c r="J100" s="260">
        <f t="shared" si="45"/>
        <v>0</v>
      </c>
      <c r="K100" s="260">
        <f t="shared" si="45"/>
        <v>0</v>
      </c>
      <c r="L100" s="260">
        <f t="shared" si="45"/>
        <v>0</v>
      </c>
      <c r="M100" s="260">
        <f t="shared" si="45"/>
        <v>0</v>
      </c>
      <c r="N100" s="260">
        <f t="shared" si="45"/>
        <v>72.759999999999991</v>
      </c>
      <c r="O100" s="260">
        <f t="shared" si="45"/>
        <v>73.778639999999996</v>
      </c>
      <c r="P100" s="260">
        <f t="shared" si="45"/>
        <v>74.811540960000002</v>
      </c>
      <c r="Q100" s="260">
        <f t="shared" si="45"/>
        <v>75.858902533440002</v>
      </c>
      <c r="R100" s="260">
        <f t="shared" si="45"/>
        <v>76.920927168908165</v>
      </c>
      <c r="S100" s="260">
        <f t="shared" si="45"/>
        <v>77.997820149272883</v>
      </c>
      <c r="T100" s="260">
        <f t="shared" si="45"/>
        <v>79.089789631362706</v>
      </c>
      <c r="U100" s="260">
        <f t="shared" si="45"/>
        <v>80.197046686201787</v>
      </c>
      <c r="V100" s="260">
        <f t="shared" si="45"/>
        <v>81.31980533980861</v>
      </c>
      <c r="W100" s="260">
        <f t="shared" si="45"/>
        <v>82.458282614565931</v>
      </c>
      <c r="X100" s="260">
        <f t="shared" si="45"/>
        <v>83.612698571169858</v>
      </c>
      <c r="Y100" s="261">
        <f t="shared" si="43"/>
        <v>858.80545365472994</v>
      </c>
    </row>
    <row r="101" spans="1:25" ht="34.5" customHeight="1" outlineLevel="1">
      <c r="A101" s="262" t="s">
        <v>511</v>
      </c>
      <c r="B101" s="263">
        <f>B102</f>
        <v>0</v>
      </c>
      <c r="C101" s="263">
        <f t="shared" ref="C101:X101" si="46">IF(AND(C102&gt;0,B101=0),C102,IF(AND(B101&gt;0,C102&gt;0),B101*C106,0))</f>
        <v>0</v>
      </c>
      <c r="D101" s="263">
        <f t="shared" si="46"/>
        <v>0</v>
      </c>
      <c r="E101" s="263">
        <f t="shared" si="46"/>
        <v>0</v>
      </c>
      <c r="F101" s="263">
        <f t="shared" si="46"/>
        <v>0</v>
      </c>
      <c r="G101" s="263">
        <f t="shared" si="46"/>
        <v>0</v>
      </c>
      <c r="H101" s="263">
        <f t="shared" si="46"/>
        <v>0</v>
      </c>
      <c r="I101" s="263">
        <f t="shared" si="46"/>
        <v>0</v>
      </c>
      <c r="J101" s="263">
        <f t="shared" si="46"/>
        <v>0</v>
      </c>
      <c r="K101" s="263">
        <f t="shared" si="46"/>
        <v>0</v>
      </c>
      <c r="L101" s="263">
        <f t="shared" si="46"/>
        <v>0</v>
      </c>
      <c r="M101" s="263">
        <f t="shared" si="46"/>
        <v>0</v>
      </c>
      <c r="N101" s="263">
        <f t="shared" si="46"/>
        <v>72.759999999999991</v>
      </c>
      <c r="O101" s="263">
        <f t="shared" si="46"/>
        <v>73.778639999999996</v>
      </c>
      <c r="P101" s="263">
        <f t="shared" si="46"/>
        <v>74.811540960000002</v>
      </c>
      <c r="Q101" s="263">
        <f t="shared" si="46"/>
        <v>75.858902533440002</v>
      </c>
      <c r="R101" s="263">
        <f t="shared" si="46"/>
        <v>76.920927168908165</v>
      </c>
      <c r="S101" s="263">
        <f t="shared" si="46"/>
        <v>77.997820149272883</v>
      </c>
      <c r="T101" s="263">
        <f t="shared" si="46"/>
        <v>79.089789631362706</v>
      </c>
      <c r="U101" s="263">
        <f t="shared" si="46"/>
        <v>80.197046686201787</v>
      </c>
      <c r="V101" s="263">
        <f t="shared" si="46"/>
        <v>81.31980533980861</v>
      </c>
      <c r="W101" s="263">
        <f t="shared" si="46"/>
        <v>82.458282614565931</v>
      </c>
      <c r="X101" s="263">
        <f t="shared" si="46"/>
        <v>83.612698571169858</v>
      </c>
      <c r="Y101" s="264">
        <f t="shared" si="43"/>
        <v>858.80545365472994</v>
      </c>
    </row>
    <row r="102" spans="1:25" ht="38.25" customHeight="1" outlineLevel="1">
      <c r="A102" s="265" t="s">
        <v>512</v>
      </c>
      <c r="B102" s="255">
        <f t="shared" ref="B102:X102" si="47">IF($B$81="СПБ",B103*B104,B103*B105)</f>
        <v>0</v>
      </c>
      <c r="C102" s="255">
        <f t="shared" si="47"/>
        <v>0</v>
      </c>
      <c r="D102" s="255">
        <f t="shared" si="47"/>
        <v>0</v>
      </c>
      <c r="E102" s="255">
        <f t="shared" si="47"/>
        <v>0</v>
      </c>
      <c r="F102" s="255">
        <f t="shared" si="47"/>
        <v>0</v>
      </c>
      <c r="G102" s="255">
        <f t="shared" si="47"/>
        <v>0</v>
      </c>
      <c r="H102" s="255">
        <f t="shared" si="47"/>
        <v>0</v>
      </c>
      <c r="I102" s="255">
        <f t="shared" si="47"/>
        <v>0</v>
      </c>
      <c r="J102" s="255">
        <f t="shared" si="47"/>
        <v>0</v>
      </c>
      <c r="K102" s="255">
        <f t="shared" si="47"/>
        <v>0</v>
      </c>
      <c r="L102" s="255">
        <f t="shared" si="47"/>
        <v>0</v>
      </c>
      <c r="M102" s="255">
        <f t="shared" si="47"/>
        <v>0</v>
      </c>
      <c r="N102" s="255">
        <f t="shared" si="47"/>
        <v>72.759999999999991</v>
      </c>
      <c r="O102" s="255">
        <f t="shared" si="47"/>
        <v>72.759999999999991</v>
      </c>
      <c r="P102" s="255">
        <f t="shared" si="47"/>
        <v>72.759999999999991</v>
      </c>
      <c r="Q102" s="255">
        <f t="shared" si="47"/>
        <v>72.759999999999991</v>
      </c>
      <c r="R102" s="255">
        <f t="shared" si="47"/>
        <v>72.759999999999991</v>
      </c>
      <c r="S102" s="255">
        <f t="shared" si="47"/>
        <v>72.759999999999991</v>
      </c>
      <c r="T102" s="255">
        <f t="shared" si="47"/>
        <v>72.759999999999991</v>
      </c>
      <c r="U102" s="255">
        <f t="shared" si="47"/>
        <v>72.759999999999991</v>
      </c>
      <c r="V102" s="255">
        <f t="shared" si="47"/>
        <v>72.759999999999991</v>
      </c>
      <c r="W102" s="255">
        <f t="shared" si="47"/>
        <v>72.759999999999991</v>
      </c>
      <c r="X102" s="255">
        <f t="shared" si="47"/>
        <v>72.759999999999991</v>
      </c>
      <c r="Y102" s="266">
        <f t="shared" si="43"/>
        <v>800.3599999999999</v>
      </c>
    </row>
    <row r="103" spans="1:25" ht="25.5" customHeight="1" outlineLevel="1">
      <c r="A103" s="267" t="s">
        <v>513</v>
      </c>
      <c r="B103" s="248">
        <f t="shared" ref="B103:X103" si="48">IF(B86&gt;$B$84,$B$85,0)</f>
        <v>0</v>
      </c>
      <c r="C103" s="248">
        <f t="shared" si="48"/>
        <v>0</v>
      </c>
      <c r="D103" s="248">
        <f t="shared" si="48"/>
        <v>0</v>
      </c>
      <c r="E103" s="248">
        <f t="shared" si="48"/>
        <v>0</v>
      </c>
      <c r="F103" s="248">
        <f t="shared" si="48"/>
        <v>0</v>
      </c>
      <c r="G103" s="248">
        <f t="shared" si="48"/>
        <v>0</v>
      </c>
      <c r="H103" s="248">
        <f t="shared" si="48"/>
        <v>0</v>
      </c>
      <c r="I103" s="248">
        <f t="shared" si="48"/>
        <v>0</v>
      </c>
      <c r="J103" s="248">
        <f t="shared" si="48"/>
        <v>0</v>
      </c>
      <c r="K103" s="248">
        <f t="shared" si="48"/>
        <v>0</v>
      </c>
      <c r="L103" s="248">
        <f t="shared" si="48"/>
        <v>0</v>
      </c>
      <c r="M103" s="248">
        <f t="shared" si="48"/>
        <v>0</v>
      </c>
      <c r="N103" s="248">
        <f t="shared" si="48"/>
        <v>4</v>
      </c>
      <c r="O103" s="248">
        <f t="shared" si="48"/>
        <v>4</v>
      </c>
      <c r="P103" s="248">
        <f t="shared" si="48"/>
        <v>4</v>
      </c>
      <c r="Q103" s="248">
        <f t="shared" si="48"/>
        <v>4</v>
      </c>
      <c r="R103" s="248">
        <f t="shared" si="48"/>
        <v>4</v>
      </c>
      <c r="S103" s="248">
        <f t="shared" si="48"/>
        <v>4</v>
      </c>
      <c r="T103" s="248">
        <f t="shared" si="48"/>
        <v>4</v>
      </c>
      <c r="U103" s="248">
        <f t="shared" si="48"/>
        <v>4</v>
      </c>
      <c r="V103" s="248">
        <f t="shared" si="48"/>
        <v>4</v>
      </c>
      <c r="W103" s="248">
        <f t="shared" si="48"/>
        <v>4</v>
      </c>
      <c r="X103" s="248">
        <f t="shared" si="48"/>
        <v>4</v>
      </c>
      <c r="Y103" s="249"/>
    </row>
    <row r="104" spans="1:25" ht="25.5" customHeight="1" outlineLevel="1">
      <c r="A104" s="267" t="s">
        <v>514</v>
      </c>
      <c r="B104" s="300">
        <f>(13.95+14.51)/2</f>
        <v>14.23</v>
      </c>
      <c r="C104" s="300">
        <f t="shared" ref="C104:X104" si="49">(13.67+14.24)/2</f>
        <v>13.955</v>
      </c>
      <c r="D104" s="300">
        <f t="shared" si="49"/>
        <v>13.955</v>
      </c>
      <c r="E104" s="300">
        <f t="shared" si="49"/>
        <v>13.955</v>
      </c>
      <c r="F104" s="300">
        <f t="shared" si="49"/>
        <v>13.955</v>
      </c>
      <c r="G104" s="300">
        <f t="shared" si="49"/>
        <v>13.955</v>
      </c>
      <c r="H104" s="300">
        <f t="shared" si="49"/>
        <v>13.955</v>
      </c>
      <c r="I104" s="300">
        <f t="shared" si="49"/>
        <v>13.955</v>
      </c>
      <c r="J104" s="300">
        <f t="shared" si="49"/>
        <v>13.955</v>
      </c>
      <c r="K104" s="300">
        <f t="shared" si="49"/>
        <v>13.955</v>
      </c>
      <c r="L104" s="300">
        <f t="shared" si="49"/>
        <v>13.955</v>
      </c>
      <c r="M104" s="300">
        <f t="shared" si="49"/>
        <v>13.955</v>
      </c>
      <c r="N104" s="300">
        <f t="shared" si="49"/>
        <v>13.955</v>
      </c>
      <c r="O104" s="300">
        <f t="shared" si="49"/>
        <v>13.955</v>
      </c>
      <c r="P104" s="300">
        <f t="shared" si="49"/>
        <v>13.955</v>
      </c>
      <c r="Q104" s="300">
        <f t="shared" si="49"/>
        <v>13.955</v>
      </c>
      <c r="R104" s="300">
        <f t="shared" si="49"/>
        <v>13.955</v>
      </c>
      <c r="S104" s="300">
        <f t="shared" si="49"/>
        <v>13.955</v>
      </c>
      <c r="T104" s="300">
        <f t="shared" si="49"/>
        <v>13.955</v>
      </c>
      <c r="U104" s="300">
        <f t="shared" si="49"/>
        <v>13.955</v>
      </c>
      <c r="V104" s="300">
        <f t="shared" si="49"/>
        <v>13.955</v>
      </c>
      <c r="W104" s="300">
        <f t="shared" si="49"/>
        <v>13.955</v>
      </c>
      <c r="X104" s="300">
        <f t="shared" si="49"/>
        <v>13.955</v>
      </c>
      <c r="Y104" s="249"/>
    </row>
    <row r="105" spans="1:25" s="299" customFormat="1" ht="25.5" hidden="1" customHeight="1" outlineLevel="1">
      <c r="A105" s="301" t="s">
        <v>515</v>
      </c>
      <c r="B105" s="300">
        <f>(17.5+18.55)/2</f>
        <v>18.024999999999999</v>
      </c>
      <c r="C105" s="300">
        <f t="shared" ref="C105:X105" si="50">(17.74+18.64)/2</f>
        <v>18.189999999999998</v>
      </c>
      <c r="D105" s="300">
        <f t="shared" si="50"/>
        <v>18.189999999999998</v>
      </c>
      <c r="E105" s="300">
        <f t="shared" si="50"/>
        <v>18.189999999999998</v>
      </c>
      <c r="F105" s="300">
        <f t="shared" si="50"/>
        <v>18.189999999999998</v>
      </c>
      <c r="G105" s="300">
        <f t="shared" si="50"/>
        <v>18.189999999999998</v>
      </c>
      <c r="H105" s="300">
        <f t="shared" si="50"/>
        <v>18.189999999999998</v>
      </c>
      <c r="I105" s="300">
        <f t="shared" si="50"/>
        <v>18.189999999999998</v>
      </c>
      <c r="J105" s="300">
        <f t="shared" si="50"/>
        <v>18.189999999999998</v>
      </c>
      <c r="K105" s="300">
        <f t="shared" si="50"/>
        <v>18.189999999999998</v>
      </c>
      <c r="L105" s="300">
        <f t="shared" si="50"/>
        <v>18.189999999999998</v>
      </c>
      <c r="M105" s="300">
        <f t="shared" si="50"/>
        <v>18.189999999999998</v>
      </c>
      <c r="N105" s="300">
        <f t="shared" si="50"/>
        <v>18.189999999999998</v>
      </c>
      <c r="O105" s="300">
        <f t="shared" si="50"/>
        <v>18.189999999999998</v>
      </c>
      <c r="P105" s="300">
        <f t="shared" si="50"/>
        <v>18.189999999999998</v>
      </c>
      <c r="Q105" s="300">
        <f t="shared" si="50"/>
        <v>18.189999999999998</v>
      </c>
      <c r="R105" s="300">
        <f t="shared" si="50"/>
        <v>18.189999999999998</v>
      </c>
      <c r="S105" s="300">
        <f t="shared" si="50"/>
        <v>18.189999999999998</v>
      </c>
      <c r="T105" s="300">
        <f t="shared" si="50"/>
        <v>18.189999999999998</v>
      </c>
      <c r="U105" s="300">
        <f t="shared" si="50"/>
        <v>18.189999999999998</v>
      </c>
      <c r="V105" s="300">
        <f t="shared" si="50"/>
        <v>18.189999999999998</v>
      </c>
      <c r="W105" s="300">
        <f t="shared" si="50"/>
        <v>18.189999999999998</v>
      </c>
      <c r="X105" s="300">
        <f t="shared" si="50"/>
        <v>18.189999999999998</v>
      </c>
      <c r="Y105" s="298"/>
    </row>
    <row r="106" spans="1:25" ht="25.5" customHeight="1" outlineLevel="1">
      <c r="A106" s="267" t="s">
        <v>516</v>
      </c>
      <c r="B106" s="248">
        <v>1.0609999999999999</v>
      </c>
      <c r="C106" s="248">
        <v>1.0620000000000001</v>
      </c>
      <c r="D106" s="248">
        <v>1.0129999999999999</v>
      </c>
      <c r="E106" s="248">
        <v>1.014</v>
      </c>
      <c r="F106" s="248">
        <v>1.0129999999999999</v>
      </c>
      <c r="G106" s="248">
        <v>1.0129999999999999</v>
      </c>
      <c r="H106" s="248">
        <v>1.014</v>
      </c>
      <c r="I106" s="248">
        <v>1.014</v>
      </c>
      <c r="J106" s="248">
        <v>1.014</v>
      </c>
      <c r="K106" s="248">
        <v>1.014</v>
      </c>
      <c r="L106" s="248">
        <v>1.014</v>
      </c>
      <c r="M106" s="248">
        <v>1.014</v>
      </c>
      <c r="N106" s="248">
        <v>1.014</v>
      </c>
      <c r="O106" s="248">
        <v>1.014</v>
      </c>
      <c r="P106" s="248">
        <v>1.014</v>
      </c>
      <c r="Q106" s="248">
        <v>1.014</v>
      </c>
      <c r="R106" s="248">
        <v>1.014</v>
      </c>
      <c r="S106" s="248">
        <v>1.014</v>
      </c>
      <c r="T106" s="248">
        <v>1.014</v>
      </c>
      <c r="U106" s="248">
        <v>1.014</v>
      </c>
      <c r="V106" s="248">
        <v>1.014</v>
      </c>
      <c r="W106" s="248">
        <v>1.014</v>
      </c>
      <c r="X106" s="248">
        <v>1.014</v>
      </c>
      <c r="Y106" s="249"/>
    </row>
    <row r="107" spans="1:25" ht="35.25" customHeight="1" outlineLevel="1">
      <c r="A107" s="265" t="s">
        <v>517</v>
      </c>
      <c r="B107" s="255">
        <f t="shared" ref="B107:X107" si="51">IF($B$81="СПБ",B108*B110,B108*B111)</f>
        <v>0</v>
      </c>
      <c r="C107" s="255">
        <f t="shared" si="51"/>
        <v>0</v>
      </c>
      <c r="D107" s="255">
        <f t="shared" si="51"/>
        <v>0</v>
      </c>
      <c r="E107" s="255">
        <f t="shared" si="51"/>
        <v>0</v>
      </c>
      <c r="F107" s="255">
        <f t="shared" si="51"/>
        <v>0</v>
      </c>
      <c r="G107" s="255">
        <f t="shared" si="51"/>
        <v>0</v>
      </c>
      <c r="H107" s="255">
        <f t="shared" si="51"/>
        <v>0</v>
      </c>
      <c r="I107" s="255">
        <f t="shared" si="51"/>
        <v>0</v>
      </c>
      <c r="J107" s="255">
        <f t="shared" si="51"/>
        <v>0</v>
      </c>
      <c r="K107" s="255">
        <f t="shared" si="51"/>
        <v>0</v>
      </c>
      <c r="L107" s="255">
        <f t="shared" si="51"/>
        <v>0</v>
      </c>
      <c r="M107" s="255">
        <f t="shared" si="51"/>
        <v>0</v>
      </c>
      <c r="N107" s="255">
        <f t="shared" si="51"/>
        <v>0</v>
      </c>
      <c r="O107" s="255">
        <f t="shared" si="51"/>
        <v>0</v>
      </c>
      <c r="P107" s="255">
        <f t="shared" si="51"/>
        <v>0</v>
      </c>
      <c r="Q107" s="255">
        <f t="shared" si="51"/>
        <v>0</v>
      </c>
      <c r="R107" s="255">
        <f t="shared" si="51"/>
        <v>0</v>
      </c>
      <c r="S107" s="255">
        <f t="shared" si="51"/>
        <v>0</v>
      </c>
      <c r="T107" s="255">
        <f t="shared" si="51"/>
        <v>0</v>
      </c>
      <c r="U107" s="255">
        <f t="shared" si="51"/>
        <v>0</v>
      </c>
      <c r="V107" s="255">
        <f t="shared" si="51"/>
        <v>0</v>
      </c>
      <c r="W107" s="255">
        <f t="shared" si="51"/>
        <v>0</v>
      </c>
      <c r="X107" s="255">
        <f t="shared" si="51"/>
        <v>0</v>
      </c>
      <c r="Y107" s="266">
        <f>SUM(B107:X107)</f>
        <v>0</v>
      </c>
    </row>
    <row r="108" spans="1:25" ht="15.75" outlineLevel="1">
      <c r="A108" s="268" t="s">
        <v>518</v>
      </c>
      <c r="B108" s="246">
        <f t="shared" ref="B108:X108" si="52">B90*B109</f>
        <v>0</v>
      </c>
      <c r="C108" s="246">
        <f t="shared" si="52"/>
        <v>0</v>
      </c>
      <c r="D108" s="246">
        <f t="shared" si="52"/>
        <v>0</v>
      </c>
      <c r="E108" s="246">
        <f t="shared" si="52"/>
        <v>0</v>
      </c>
      <c r="F108" s="246">
        <f t="shared" si="52"/>
        <v>0</v>
      </c>
      <c r="G108" s="246">
        <f t="shared" si="52"/>
        <v>0</v>
      </c>
      <c r="H108" s="246">
        <f t="shared" si="52"/>
        <v>0</v>
      </c>
      <c r="I108" s="246">
        <f t="shared" si="52"/>
        <v>0</v>
      </c>
      <c r="J108" s="246">
        <f t="shared" si="52"/>
        <v>0</v>
      </c>
      <c r="K108" s="246">
        <f t="shared" si="52"/>
        <v>0</v>
      </c>
      <c r="L108" s="246">
        <f t="shared" si="52"/>
        <v>0</v>
      </c>
      <c r="M108" s="246">
        <f t="shared" si="52"/>
        <v>0</v>
      </c>
      <c r="N108" s="246">
        <f t="shared" si="52"/>
        <v>0</v>
      </c>
      <c r="O108" s="246">
        <f t="shared" si="52"/>
        <v>0</v>
      </c>
      <c r="P108" s="246">
        <f t="shared" si="52"/>
        <v>0</v>
      </c>
      <c r="Q108" s="246">
        <f t="shared" si="52"/>
        <v>0</v>
      </c>
      <c r="R108" s="246">
        <f t="shared" si="52"/>
        <v>0</v>
      </c>
      <c r="S108" s="246">
        <f t="shared" si="52"/>
        <v>0</v>
      </c>
      <c r="T108" s="246">
        <f t="shared" si="52"/>
        <v>0</v>
      </c>
      <c r="U108" s="246">
        <f t="shared" si="52"/>
        <v>0</v>
      </c>
      <c r="V108" s="246">
        <f t="shared" si="52"/>
        <v>0</v>
      </c>
      <c r="W108" s="246">
        <f t="shared" si="52"/>
        <v>0</v>
      </c>
      <c r="X108" s="246">
        <f t="shared" si="52"/>
        <v>0</v>
      </c>
      <c r="Y108" s="249"/>
    </row>
    <row r="109" spans="1:25" ht="15.75" outlineLevel="1">
      <c r="A109" s="269" t="s">
        <v>519</v>
      </c>
      <c r="B109" s="307">
        <v>0.1171</v>
      </c>
      <c r="C109" s="307">
        <v>0.11559999999999999</v>
      </c>
      <c r="D109" s="307">
        <v>0.1153</v>
      </c>
      <c r="E109" s="307">
        <v>0.1143</v>
      </c>
      <c r="F109" s="307">
        <v>0.1133</v>
      </c>
      <c r="G109" s="307">
        <v>0.11210000000000001</v>
      </c>
      <c r="H109" s="307">
        <v>0.111326666666667</v>
      </c>
      <c r="I109" s="307">
        <v>0.11038666666666699</v>
      </c>
      <c r="J109" s="307">
        <v>0.109446666666667</v>
      </c>
      <c r="K109" s="307">
        <v>0.108506666666667</v>
      </c>
      <c r="L109" s="307">
        <v>0.107566666666667</v>
      </c>
      <c r="M109" s="307">
        <v>0.10662666666666699</v>
      </c>
      <c r="N109" s="307">
        <v>0.105686666666667</v>
      </c>
      <c r="O109" s="307">
        <v>0.104746666666667</v>
      </c>
      <c r="P109" s="307">
        <v>0.10380666666666701</v>
      </c>
      <c r="Q109" s="307">
        <v>0.10286666666666699</v>
      </c>
      <c r="R109" s="307">
        <v>0.101926666666667</v>
      </c>
      <c r="S109" s="307">
        <v>0.100986666666667</v>
      </c>
      <c r="T109" s="307">
        <v>0.10004666666666701</v>
      </c>
      <c r="U109" s="307">
        <v>9.9106666666666607E-2</v>
      </c>
      <c r="V109" s="307">
        <v>9.8166666666666694E-2</v>
      </c>
      <c r="W109" s="307">
        <v>9.8166666666666694E-2</v>
      </c>
      <c r="X109" s="307">
        <v>9.8166666666666694E-2</v>
      </c>
      <c r="Y109" s="249"/>
    </row>
    <row r="110" spans="1:25" ht="15.75" outlineLevel="1">
      <c r="A110" s="270" t="s">
        <v>520</v>
      </c>
      <c r="B110" s="307">
        <v>2.4135010291912593</v>
      </c>
      <c r="C110" s="307">
        <v>2.823978364720412</v>
      </c>
      <c r="D110" s="307">
        <v>2.9397614776739487</v>
      </c>
      <c r="E110" s="308">
        <v>3.0573519367809068</v>
      </c>
      <c r="F110" s="308">
        <v>3.179646014252143</v>
      </c>
      <c r="G110" s="308">
        <v>3.3068318548222289</v>
      </c>
      <c r="H110" s="308">
        <v>3.4391051290151182</v>
      </c>
      <c r="I110" s="308">
        <v>3.576669334175723</v>
      </c>
      <c r="J110" s="308">
        <v>3.7161594382085759</v>
      </c>
      <c r="K110" s="308">
        <v>3.8610896562987098</v>
      </c>
      <c r="L110" s="308">
        <v>4.0116721528943593</v>
      </c>
      <c r="M110" s="308">
        <v>4.1681273668572389</v>
      </c>
      <c r="N110" s="308">
        <v>4.3306843341646708</v>
      </c>
      <c r="O110" s="308">
        <v>4.4995810231970923</v>
      </c>
      <c r="P110" s="308">
        <v>4.6750646831017786</v>
      </c>
      <c r="Q110" s="308">
        <v>4.8573922057427472</v>
      </c>
      <c r="R110" s="308">
        <v>5.0468305017667143</v>
      </c>
      <c r="S110" s="308">
        <v>5.2436568913356156</v>
      </c>
      <c r="T110" s="308">
        <v>5.4481595100977041</v>
      </c>
      <c r="U110" s="308">
        <v>5.6606377309915139</v>
      </c>
      <c r="V110" s="308">
        <v>5.8814026025001827</v>
      </c>
      <c r="W110" s="308">
        <v>6.1107773039976889</v>
      </c>
      <c r="X110" s="308">
        <f>W110*1.03</f>
        <v>6.29410062311762</v>
      </c>
      <c r="Y110" s="271"/>
    </row>
    <row r="111" spans="1:25" s="299" customFormat="1" ht="14.25" hidden="1" customHeight="1" outlineLevel="1">
      <c r="A111" s="302" t="s">
        <v>521</v>
      </c>
      <c r="B111" s="300">
        <v>2.397902264300781</v>
      </c>
      <c r="C111" s="300">
        <v>2.8684915507312541</v>
      </c>
      <c r="D111" s="300">
        <v>2.9860997043112354</v>
      </c>
      <c r="E111" s="300">
        <v>3.105543692483685</v>
      </c>
      <c r="F111" s="300">
        <v>3.2297654401830327</v>
      </c>
      <c r="G111" s="300">
        <v>3.3589560577903539</v>
      </c>
      <c r="H111" s="300">
        <v>3.493314300101968</v>
      </c>
      <c r="I111" s="300">
        <v>3.6330468721060467</v>
      </c>
      <c r="J111" s="300">
        <v>3.7747357001181823</v>
      </c>
      <c r="K111" s="300">
        <v>3.921950392422791</v>
      </c>
      <c r="L111" s="300">
        <v>4.0749064577272796</v>
      </c>
      <c r="M111" s="300">
        <v>4.233827809578643</v>
      </c>
      <c r="N111" s="300">
        <v>4.3989470941522102</v>
      </c>
      <c r="O111" s="300">
        <v>4.5705060308241459</v>
      </c>
      <c r="P111" s="300">
        <v>4.7487557660262869</v>
      </c>
      <c r="Q111" s="300">
        <v>4.9339572409013117</v>
      </c>
      <c r="R111" s="300">
        <v>5.1263815732964622</v>
      </c>
      <c r="S111" s="300">
        <v>5.3263104546550242</v>
      </c>
      <c r="T111" s="300">
        <v>5.5340365623865697</v>
      </c>
      <c r="U111" s="300">
        <v>5.7498639883196452</v>
      </c>
      <c r="V111" s="300">
        <v>5.9741086838641113</v>
      </c>
      <c r="W111" s="300">
        <v>6.2070989225348114</v>
      </c>
      <c r="X111" s="303">
        <f>W111*1.039</f>
        <v>6.4491757805136682</v>
      </c>
      <c r="Y111" s="298"/>
    </row>
    <row r="112" spans="1:25" s="272" customFormat="1" ht="12.75" outlineLevel="1">
      <c r="B112" s="273">
        <v>0</v>
      </c>
      <c r="C112" s="273">
        <v>1</v>
      </c>
      <c r="D112" s="273">
        <v>2</v>
      </c>
      <c r="E112" s="273">
        <v>3</v>
      </c>
      <c r="F112" s="273">
        <v>4</v>
      </c>
      <c r="G112" s="273">
        <v>5</v>
      </c>
      <c r="H112" s="273">
        <v>6</v>
      </c>
      <c r="I112" s="273">
        <v>7</v>
      </c>
      <c r="J112" s="273">
        <v>8</v>
      </c>
      <c r="K112" s="273">
        <v>9</v>
      </c>
      <c r="L112" s="273">
        <v>10</v>
      </c>
      <c r="M112" s="273">
        <v>11</v>
      </c>
      <c r="N112" s="273">
        <v>12</v>
      </c>
      <c r="O112" s="273">
        <v>13</v>
      </c>
      <c r="P112" s="273">
        <v>14</v>
      </c>
      <c r="Q112" s="273">
        <v>15</v>
      </c>
      <c r="R112" s="273">
        <v>16</v>
      </c>
      <c r="S112" s="273">
        <v>17</v>
      </c>
      <c r="T112" s="273">
        <v>18</v>
      </c>
      <c r="U112" s="273">
        <v>19</v>
      </c>
      <c r="V112" s="273">
        <v>20</v>
      </c>
      <c r="W112" s="273">
        <v>21</v>
      </c>
      <c r="X112" s="273">
        <v>22</v>
      </c>
      <c r="Y112" s="274">
        <v>23</v>
      </c>
    </row>
    <row r="113" spans="1:25" outlineLevel="1">
      <c r="A113" s="154" t="s">
        <v>522</v>
      </c>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275"/>
    </row>
    <row r="114" spans="1:25" outlineLevel="1">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275"/>
    </row>
    <row r="115" spans="1:25" ht="15.75" outlineLevel="1">
      <c r="A115" s="276"/>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7"/>
    </row>
    <row r="116" spans="1:25" ht="28.5" customHeight="1" outlineLevel="1">
      <c r="A116" s="278"/>
      <c r="B116" s="276"/>
      <c r="C116" s="276"/>
      <c r="D116" s="276"/>
      <c r="E116" s="276"/>
      <c r="F116" s="276"/>
      <c r="G116" s="276"/>
      <c r="H116" s="276"/>
      <c r="I116" s="276"/>
      <c r="J116" s="276"/>
      <c r="K116" s="276"/>
      <c r="L116" s="276"/>
      <c r="M116" s="276"/>
      <c r="N116" s="276"/>
      <c r="O116" s="276"/>
      <c r="P116" s="276"/>
      <c r="Q116" s="276"/>
      <c r="R116" s="276"/>
      <c r="S116" s="276"/>
      <c r="T116" s="276"/>
      <c r="U116" s="276"/>
      <c r="V116" s="276"/>
      <c r="W116" s="276"/>
      <c r="X116" s="276"/>
      <c r="Y116" s="277"/>
    </row>
    <row r="117" spans="1:25" ht="18" customHeight="1" outlineLevel="1">
      <c r="A117" s="279"/>
      <c r="B117" s="279"/>
      <c r="C117" s="279"/>
      <c r="D117" s="279"/>
      <c r="E117" s="280"/>
      <c r="F117" s="279"/>
      <c r="G117" s="279"/>
      <c r="H117" s="279"/>
      <c r="I117" s="279"/>
      <c r="J117" s="279"/>
      <c r="K117" s="279"/>
      <c r="L117" s="279"/>
      <c r="M117" s="279"/>
      <c r="N117" s="279"/>
      <c r="O117" s="279"/>
      <c r="P117" s="279"/>
      <c r="Q117" s="279"/>
      <c r="R117" s="279"/>
      <c r="S117" s="279"/>
      <c r="T117" s="279"/>
      <c r="U117" s="279"/>
      <c r="V117" s="279"/>
      <c r="W117" s="279"/>
      <c r="X117" s="279"/>
      <c r="Y117" s="277"/>
    </row>
    <row r="118" spans="1:25" ht="18.75" outlineLevel="1">
      <c r="A118" s="281" t="s">
        <v>523</v>
      </c>
      <c r="B118" s="282" t="str">
        <f>B63</f>
        <v>до 2020</v>
      </c>
      <c r="C118" s="282">
        <f t="shared" ref="C118:X118" si="53">C38</f>
        <v>2020</v>
      </c>
      <c r="D118" s="282">
        <f t="shared" si="53"/>
        <v>2021</v>
      </c>
      <c r="E118" s="282">
        <f t="shared" si="53"/>
        <v>2022</v>
      </c>
      <c r="F118" s="282">
        <f t="shared" si="53"/>
        <v>2023</v>
      </c>
      <c r="G118" s="282">
        <f t="shared" si="53"/>
        <v>2024</v>
      </c>
      <c r="H118" s="282">
        <f t="shared" si="53"/>
        <v>2025</v>
      </c>
      <c r="I118" s="282">
        <f t="shared" si="53"/>
        <v>2026</v>
      </c>
      <c r="J118" s="282">
        <f t="shared" si="53"/>
        <v>2027</v>
      </c>
      <c r="K118" s="282">
        <f t="shared" si="53"/>
        <v>2028</v>
      </c>
      <c r="L118" s="282">
        <f t="shared" si="53"/>
        <v>2029</v>
      </c>
      <c r="M118" s="282">
        <f t="shared" si="53"/>
        <v>2030</v>
      </c>
      <c r="N118" s="282">
        <f t="shared" si="53"/>
        <v>2031</v>
      </c>
      <c r="O118" s="282">
        <f t="shared" si="53"/>
        <v>2032</v>
      </c>
      <c r="P118" s="282">
        <f t="shared" si="53"/>
        <v>2033</v>
      </c>
      <c r="Q118" s="282">
        <f t="shared" si="53"/>
        <v>2034</v>
      </c>
      <c r="R118" s="282">
        <f t="shared" si="53"/>
        <v>2035</v>
      </c>
      <c r="S118" s="282">
        <f t="shared" si="53"/>
        <v>2036</v>
      </c>
      <c r="T118" s="282">
        <f t="shared" si="53"/>
        <v>2037</v>
      </c>
      <c r="U118" s="282">
        <f t="shared" si="53"/>
        <v>2038</v>
      </c>
      <c r="V118" s="282">
        <f t="shared" si="53"/>
        <v>2039</v>
      </c>
      <c r="W118" s="282">
        <f t="shared" si="53"/>
        <v>2040</v>
      </c>
      <c r="X118" s="282">
        <f t="shared" si="53"/>
        <v>2041</v>
      </c>
      <c r="Y118" s="283" t="s">
        <v>524</v>
      </c>
    </row>
    <row r="119" spans="1:25" ht="23.25" customHeight="1" outlineLevel="1">
      <c r="A119" s="284" t="s">
        <v>525</v>
      </c>
      <c r="B119" s="284">
        <f t="shared" ref="B119:X119" si="54">B120-B121</f>
        <v>120.29261</v>
      </c>
      <c r="C119" s="284">
        <f t="shared" si="54"/>
        <v>0</v>
      </c>
      <c r="D119" s="284">
        <f t="shared" si="54"/>
        <v>1082.3073899999999</v>
      </c>
      <c r="E119" s="284">
        <f t="shared" si="54"/>
        <v>8217.5266100000008</v>
      </c>
      <c r="F119" s="284">
        <f t="shared" si="54"/>
        <v>6217.4213900000004</v>
      </c>
      <c r="G119" s="284">
        <f t="shared" si="54"/>
        <v>0</v>
      </c>
      <c r="H119" s="284">
        <f t="shared" si="54"/>
        <v>0</v>
      </c>
      <c r="I119" s="284">
        <f t="shared" si="54"/>
        <v>0</v>
      </c>
      <c r="J119" s="284">
        <f t="shared" si="54"/>
        <v>0</v>
      </c>
      <c r="K119" s="284">
        <f t="shared" si="54"/>
        <v>0</v>
      </c>
      <c r="L119" s="284">
        <f t="shared" si="54"/>
        <v>0</v>
      </c>
      <c r="M119" s="284">
        <f t="shared" si="54"/>
        <v>0</v>
      </c>
      <c r="N119" s="284">
        <f t="shared" si="54"/>
        <v>0</v>
      </c>
      <c r="O119" s="284">
        <f t="shared" si="54"/>
        <v>0</v>
      </c>
      <c r="P119" s="284">
        <f t="shared" si="54"/>
        <v>0</v>
      </c>
      <c r="Q119" s="284">
        <f t="shared" si="54"/>
        <v>0</v>
      </c>
      <c r="R119" s="284">
        <f t="shared" si="54"/>
        <v>0</v>
      </c>
      <c r="S119" s="284">
        <f t="shared" si="54"/>
        <v>0</v>
      </c>
      <c r="T119" s="284">
        <f t="shared" si="54"/>
        <v>0</v>
      </c>
      <c r="U119" s="284">
        <f t="shared" si="54"/>
        <v>0</v>
      </c>
      <c r="V119" s="284">
        <f t="shared" si="54"/>
        <v>0</v>
      </c>
      <c r="W119" s="284">
        <f t="shared" si="54"/>
        <v>0</v>
      </c>
      <c r="X119" s="284">
        <f t="shared" si="54"/>
        <v>0</v>
      </c>
      <c r="Y119" s="284">
        <f>SUM(B119:X119)</f>
        <v>15637.548000000003</v>
      </c>
    </row>
    <row r="120" spans="1:25" ht="23.25" customHeight="1" outlineLevel="1">
      <c r="A120" s="285" t="s">
        <v>526</v>
      </c>
      <c r="B120" s="309">
        <v>120.29261</v>
      </c>
      <c r="C120" s="285">
        <v>0</v>
      </c>
      <c r="D120" s="309">
        <v>1082.3073899999999</v>
      </c>
      <c r="E120" s="309">
        <v>8217.5266100000008</v>
      </c>
      <c r="F120" s="309">
        <v>6217.4213900000004</v>
      </c>
      <c r="G120" s="285">
        <v>0</v>
      </c>
      <c r="H120" s="285">
        <v>0</v>
      </c>
      <c r="I120" s="285">
        <v>0</v>
      </c>
      <c r="J120" s="285">
        <v>0</v>
      </c>
      <c r="K120" s="285">
        <v>0</v>
      </c>
      <c r="L120" s="285">
        <v>0</v>
      </c>
      <c r="M120" s="285">
        <v>0</v>
      </c>
      <c r="N120" s="285">
        <v>0</v>
      </c>
      <c r="O120" s="285">
        <v>0</v>
      </c>
      <c r="P120" s="285">
        <v>0</v>
      </c>
      <c r="Q120" s="285">
        <v>0</v>
      </c>
      <c r="R120" s="285">
        <v>0</v>
      </c>
      <c r="S120" s="285">
        <v>0</v>
      </c>
      <c r="T120" s="285">
        <v>0</v>
      </c>
      <c r="U120" s="285">
        <v>0</v>
      </c>
      <c r="V120" s="285">
        <v>0</v>
      </c>
      <c r="W120" s="285">
        <v>0</v>
      </c>
      <c r="X120" s="285">
        <v>0</v>
      </c>
      <c r="Y120" s="285">
        <f>SUM(B120:X120)</f>
        <v>15637.548000000003</v>
      </c>
    </row>
    <row r="121" spans="1:25" ht="22.5" customHeight="1" outlineLevel="1">
      <c r="A121" s="260" t="s">
        <v>527</v>
      </c>
      <c r="B121" s="260">
        <v>0</v>
      </c>
      <c r="C121" s="260">
        <v>0</v>
      </c>
      <c r="D121" s="260">
        <v>0</v>
      </c>
      <c r="E121" s="260">
        <v>0</v>
      </c>
      <c r="F121" s="260">
        <v>0</v>
      </c>
      <c r="G121" s="260">
        <v>0</v>
      </c>
      <c r="H121" s="260">
        <v>0</v>
      </c>
      <c r="I121" s="260">
        <v>0</v>
      </c>
      <c r="J121" s="260">
        <v>0</v>
      </c>
      <c r="K121" s="260">
        <v>0</v>
      </c>
      <c r="L121" s="260">
        <v>0</v>
      </c>
      <c r="M121" s="260">
        <v>0</v>
      </c>
      <c r="N121" s="260">
        <v>0</v>
      </c>
      <c r="O121" s="260">
        <v>0</v>
      </c>
      <c r="P121" s="260">
        <v>0</v>
      </c>
      <c r="Q121" s="260">
        <v>0</v>
      </c>
      <c r="R121" s="260">
        <v>0</v>
      </c>
      <c r="S121" s="260">
        <v>0</v>
      </c>
      <c r="T121" s="260">
        <v>0</v>
      </c>
      <c r="U121" s="260">
        <v>0</v>
      </c>
      <c r="V121" s="260">
        <v>0</v>
      </c>
      <c r="W121" s="260">
        <v>0</v>
      </c>
      <c r="X121" s="260">
        <v>0</v>
      </c>
      <c r="Y121" s="260">
        <f>SUM(B121:X121)</f>
        <v>0</v>
      </c>
    </row>
    <row r="122" spans="1:25" s="272" customFormat="1" ht="12.75" outlineLevel="1">
      <c r="C122" s="273">
        <f>IF(B82="ЦП",2,3)</f>
        <v>3</v>
      </c>
    </row>
    <row r="123" spans="1:25" s="272" customFormat="1" ht="12.75" outlineLevel="1">
      <c r="C123" s="286" t="s">
        <v>491</v>
      </c>
      <c r="D123" s="273" t="s">
        <v>528</v>
      </c>
    </row>
    <row r="124" spans="1:25" s="272" customFormat="1" ht="12.75" outlineLevel="1">
      <c r="B124" s="272">
        <f>B84+1</f>
        <v>2031</v>
      </c>
      <c r="C124" s="287">
        <v>0.15</v>
      </c>
      <c r="D124" s="287">
        <v>0.5</v>
      </c>
    </row>
    <row r="125" spans="1:25" s="272" customFormat="1" ht="12.75" outlineLevel="1">
      <c r="B125" s="272">
        <f t="shared" ref="B125:B130" si="55">B124+1</f>
        <v>2032</v>
      </c>
      <c r="C125" s="287">
        <v>0.25</v>
      </c>
      <c r="D125" s="287">
        <v>1</v>
      </c>
      <c r="E125" s="288"/>
      <c r="F125" s="288"/>
      <c r="G125" s="288"/>
    </row>
    <row r="126" spans="1:25" s="272" customFormat="1" ht="12.75" outlineLevel="1">
      <c r="B126" s="272">
        <f t="shared" si="55"/>
        <v>2033</v>
      </c>
      <c r="C126" s="287">
        <v>0.35003161517519787</v>
      </c>
    </row>
    <row r="127" spans="1:25" s="272" customFormat="1" ht="12.75" outlineLevel="1">
      <c r="B127" s="272">
        <f t="shared" si="55"/>
        <v>2034</v>
      </c>
      <c r="C127" s="287">
        <v>0.5</v>
      </c>
    </row>
    <row r="128" spans="1:25" s="272" customFormat="1" ht="12.75" outlineLevel="1">
      <c r="B128" s="272">
        <f t="shared" si="55"/>
        <v>2035</v>
      </c>
      <c r="C128" s="287">
        <v>0.65</v>
      </c>
    </row>
    <row r="129" spans="1:25" s="272" customFormat="1" ht="12.75" outlineLevel="1">
      <c r="B129" s="272">
        <f t="shared" si="55"/>
        <v>2036</v>
      </c>
      <c r="C129" s="287">
        <v>0.8</v>
      </c>
    </row>
    <row r="130" spans="1:25" s="272" customFormat="1" ht="13.5" customHeight="1" outlineLevel="1">
      <c r="B130" s="272">
        <f t="shared" si="55"/>
        <v>2037</v>
      </c>
      <c r="C130" s="287">
        <v>1</v>
      </c>
    </row>
    <row r="131" spans="1:25" outlineLevel="1">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row>
    <row r="132" spans="1:25" ht="15.75" outlineLevel="1">
      <c r="A132" s="289" t="s">
        <v>529</v>
      </c>
      <c r="B132" s="282" t="s">
        <v>530</v>
      </c>
      <c r="C132" s="282">
        <v>2020</v>
      </c>
      <c r="D132" s="282">
        <v>2021</v>
      </c>
      <c r="E132" s="282">
        <v>2022</v>
      </c>
      <c r="F132" s="282">
        <v>2023</v>
      </c>
      <c r="G132" s="282">
        <v>2024</v>
      </c>
      <c r="H132" s="282">
        <v>2025</v>
      </c>
      <c r="I132" s="282">
        <v>2026</v>
      </c>
      <c r="J132" s="282">
        <v>2027</v>
      </c>
      <c r="K132" s="282">
        <v>2028</v>
      </c>
      <c r="L132" s="282">
        <v>2029</v>
      </c>
      <c r="M132" s="282">
        <v>2030</v>
      </c>
      <c r="N132" s="282">
        <v>2031</v>
      </c>
      <c r="O132" s="282">
        <v>2032</v>
      </c>
      <c r="P132" s="282">
        <v>2033</v>
      </c>
      <c r="Q132" s="282">
        <v>2034</v>
      </c>
      <c r="R132" s="282">
        <v>2035</v>
      </c>
      <c r="S132" s="282">
        <v>2036</v>
      </c>
      <c r="T132" s="282">
        <v>2037</v>
      </c>
      <c r="U132" s="282">
        <v>2038</v>
      </c>
      <c r="V132" s="282">
        <v>2039</v>
      </c>
      <c r="W132" s="282">
        <v>2040</v>
      </c>
      <c r="X132" s="282">
        <v>2041</v>
      </c>
      <c r="Y132" s="283" t="s">
        <v>524</v>
      </c>
    </row>
    <row r="133" spans="1:25" ht="15.75" outlineLevel="1">
      <c r="A133" s="285" t="s">
        <v>531</v>
      </c>
      <c r="B133" s="290">
        <f t="shared" ref="B133:X133" si="56">B70</f>
        <v>-101.94288983050848</v>
      </c>
      <c r="C133" s="290">
        <f t="shared" si="56"/>
        <v>0</v>
      </c>
      <c r="D133" s="290">
        <f t="shared" si="56"/>
        <v>-901.92282499999999</v>
      </c>
      <c r="E133" s="290">
        <f t="shared" si="56"/>
        <v>-6847.9388416666679</v>
      </c>
      <c r="F133" s="290">
        <f t="shared" si="56"/>
        <v>-5181.1844916666669</v>
      </c>
      <c r="G133" s="290">
        <f t="shared" si="56"/>
        <v>0</v>
      </c>
      <c r="H133" s="290">
        <f t="shared" si="56"/>
        <v>0</v>
      </c>
      <c r="I133" s="290">
        <f t="shared" si="56"/>
        <v>0</v>
      </c>
      <c r="J133" s="290">
        <f t="shared" si="56"/>
        <v>0</v>
      </c>
      <c r="K133" s="290">
        <f t="shared" si="56"/>
        <v>0</v>
      </c>
      <c r="L133" s="290">
        <f t="shared" si="56"/>
        <v>0</v>
      </c>
      <c r="M133" s="290">
        <f t="shared" si="56"/>
        <v>0</v>
      </c>
      <c r="N133" s="290">
        <f t="shared" si="56"/>
        <v>0</v>
      </c>
      <c r="O133" s="290">
        <f t="shared" si="56"/>
        <v>0</v>
      </c>
      <c r="P133" s="290">
        <f t="shared" si="56"/>
        <v>0</v>
      </c>
      <c r="Q133" s="290">
        <f t="shared" si="56"/>
        <v>0</v>
      </c>
      <c r="R133" s="290">
        <f t="shared" si="56"/>
        <v>0</v>
      </c>
      <c r="S133" s="290">
        <f t="shared" si="56"/>
        <v>0</v>
      </c>
      <c r="T133" s="290">
        <f t="shared" si="56"/>
        <v>0</v>
      </c>
      <c r="U133" s="290">
        <f t="shared" si="56"/>
        <v>0</v>
      </c>
      <c r="V133" s="290">
        <f t="shared" si="56"/>
        <v>0</v>
      </c>
      <c r="W133" s="290">
        <f t="shared" si="56"/>
        <v>0</v>
      </c>
      <c r="X133" s="290">
        <f t="shared" si="56"/>
        <v>0</v>
      </c>
      <c r="Y133" s="290">
        <f>SUM(B133:X133)</f>
        <v>-13032.989048163843</v>
      </c>
    </row>
    <row r="134" spans="1:25" ht="15.75" outlineLevel="1">
      <c r="A134" s="239" t="s">
        <v>532</v>
      </c>
      <c r="B134" s="291">
        <f t="shared" ref="B134:X134" si="57">B135+B136</f>
        <v>0</v>
      </c>
      <c r="C134" s="291">
        <f t="shared" si="57"/>
        <v>14.126371876513318</v>
      </c>
      <c r="D134" s="291">
        <f t="shared" si="57"/>
        <v>13.805979937046004</v>
      </c>
      <c r="E134" s="291">
        <f t="shared" si="57"/>
        <v>138.46632231900728</v>
      </c>
      <c r="F134" s="291">
        <f t="shared" si="57"/>
        <v>1084.2399838462068</v>
      </c>
      <c r="G134" s="291">
        <f t="shared" si="57"/>
        <v>1777.5270205138822</v>
      </c>
      <c r="H134" s="291">
        <f t="shared" si="57"/>
        <v>1736.5661977910818</v>
      </c>
      <c r="I134" s="291">
        <f t="shared" si="57"/>
        <v>0</v>
      </c>
      <c r="J134" s="291">
        <f t="shared" si="57"/>
        <v>0</v>
      </c>
      <c r="K134" s="291">
        <f t="shared" si="57"/>
        <v>0</v>
      </c>
      <c r="L134" s="291">
        <f t="shared" si="57"/>
        <v>0</v>
      </c>
      <c r="M134" s="291">
        <f t="shared" si="57"/>
        <v>0</v>
      </c>
      <c r="N134" s="291">
        <f t="shared" si="57"/>
        <v>0.16214999999999999</v>
      </c>
      <c r="O134" s="291">
        <f t="shared" si="57"/>
        <v>0.16214999999999999</v>
      </c>
      <c r="P134" s="291">
        <f t="shared" si="57"/>
        <v>0.16214999999999999</v>
      </c>
      <c r="Q134" s="291">
        <f t="shared" si="57"/>
        <v>0.16214999999999999</v>
      </c>
      <c r="R134" s="291">
        <f t="shared" si="57"/>
        <v>0.16214999999999999</v>
      </c>
      <c r="S134" s="291">
        <f t="shared" si="57"/>
        <v>0.16214999999999999</v>
      </c>
      <c r="T134" s="291">
        <f t="shared" si="57"/>
        <v>0.16214999999999999</v>
      </c>
      <c r="U134" s="291">
        <f t="shared" si="57"/>
        <v>0.16214999999999999</v>
      </c>
      <c r="V134" s="291">
        <f t="shared" si="57"/>
        <v>0.16214999999999999</v>
      </c>
      <c r="W134" s="291">
        <f t="shared" si="57"/>
        <v>0.16214999999999999</v>
      </c>
      <c r="X134" s="291">
        <f t="shared" si="57"/>
        <v>0.16214999999999999</v>
      </c>
      <c r="Y134" s="291">
        <f>SUM(B134:X134)</f>
        <v>4766.5155262837379</v>
      </c>
    </row>
    <row r="135" spans="1:25" ht="15.75" outlineLevel="1">
      <c r="A135" s="183" t="s">
        <v>533</v>
      </c>
      <c r="B135" s="292"/>
      <c r="C135" s="292">
        <f>-SUM(B$133:$B133)/35</f>
        <v>2.9126539951573851</v>
      </c>
      <c r="D135" s="292">
        <f>-SUM($B$133:C133)/35</f>
        <v>2.9126539951573851</v>
      </c>
      <c r="E135" s="292">
        <f>-SUM($B$133:D133)/35</f>
        <v>28.681877566585957</v>
      </c>
      <c r="F135" s="292">
        <f>-SUM($B$133:E133)/35</f>
        <v>224.33727304277647</v>
      </c>
      <c r="G135" s="292">
        <f>-SUM($B$133:F133)/35</f>
        <v>372.37111566182409</v>
      </c>
      <c r="H135" s="292">
        <f>-SUM($B$133:G133)/35</f>
        <v>372.37111566182409</v>
      </c>
      <c r="I135" s="292">
        <f t="shared" ref="I135:X135" si="58">-I56</f>
        <v>0</v>
      </c>
      <c r="J135" s="292">
        <f t="shared" si="58"/>
        <v>0</v>
      </c>
      <c r="K135" s="292">
        <f t="shared" si="58"/>
        <v>0</v>
      </c>
      <c r="L135" s="292">
        <f t="shared" si="58"/>
        <v>0</v>
      </c>
      <c r="M135" s="292">
        <f t="shared" si="58"/>
        <v>0</v>
      </c>
      <c r="N135" s="292">
        <f t="shared" si="58"/>
        <v>0.16214999999999999</v>
      </c>
      <c r="O135" s="292">
        <f t="shared" si="58"/>
        <v>0.16214999999999999</v>
      </c>
      <c r="P135" s="292">
        <f t="shared" si="58"/>
        <v>0.16214999999999999</v>
      </c>
      <c r="Q135" s="292">
        <f t="shared" si="58"/>
        <v>0.16214999999999999</v>
      </c>
      <c r="R135" s="292">
        <f t="shared" si="58"/>
        <v>0.16214999999999999</v>
      </c>
      <c r="S135" s="292">
        <f t="shared" si="58"/>
        <v>0.16214999999999999</v>
      </c>
      <c r="T135" s="292">
        <f t="shared" si="58"/>
        <v>0.16214999999999999</v>
      </c>
      <c r="U135" s="292">
        <f t="shared" si="58"/>
        <v>0.16214999999999999</v>
      </c>
      <c r="V135" s="292">
        <f t="shared" si="58"/>
        <v>0.16214999999999999</v>
      </c>
      <c r="W135" s="292">
        <f t="shared" si="58"/>
        <v>0.16214999999999999</v>
      </c>
      <c r="X135" s="292">
        <f t="shared" si="58"/>
        <v>0.16214999999999999</v>
      </c>
      <c r="Y135" s="292">
        <f>SUM(B135:X135)</f>
        <v>1005.3703399233253</v>
      </c>
    </row>
    <row r="136" spans="1:25" ht="15.75" outlineLevel="1">
      <c r="A136" s="183" t="s">
        <v>534</v>
      </c>
      <c r="B136" s="292"/>
      <c r="C136" s="292">
        <f>(-SUM(B$133:$B133)-SUM(B$135:$B135))*11%</f>
        <v>11.213717881355933</v>
      </c>
      <c r="D136" s="292">
        <f>(-SUM($B$133:C133)-SUM($B$135:C135))*11%</f>
        <v>10.893325941888619</v>
      </c>
      <c r="E136" s="292">
        <f>(-SUM($B$133:D133)-SUM($B$135:D135))*11%</f>
        <v>109.78444475242132</v>
      </c>
      <c r="F136" s="292">
        <f>(-SUM($B$133:E133)-SUM($B$135:E135))*11%</f>
        <v>859.9027108034303</v>
      </c>
      <c r="G136" s="292">
        <f>(-SUM($B$133:F133)-SUM($B$135:F135))*11%</f>
        <v>1405.1559048520583</v>
      </c>
      <c r="H136" s="292">
        <f>(-SUM($B$133:G133)-SUM($B$135:G135))*11%</f>
        <v>1364.1950821292576</v>
      </c>
      <c r="I136" s="292">
        <v>0</v>
      </c>
      <c r="J136" s="292">
        <v>0</v>
      </c>
      <c r="K136" s="292">
        <v>0</v>
      </c>
      <c r="L136" s="292">
        <v>0</v>
      </c>
      <c r="M136" s="292">
        <v>0</v>
      </c>
      <c r="N136" s="292">
        <v>0</v>
      </c>
      <c r="O136" s="292">
        <v>0</v>
      </c>
      <c r="P136" s="292">
        <v>0</v>
      </c>
      <c r="Q136" s="292">
        <v>0</v>
      </c>
      <c r="R136" s="292">
        <v>0</v>
      </c>
      <c r="S136" s="292">
        <v>0</v>
      </c>
      <c r="T136" s="292">
        <v>0</v>
      </c>
      <c r="U136" s="292">
        <v>0</v>
      </c>
      <c r="V136" s="292">
        <v>0</v>
      </c>
      <c r="W136" s="292">
        <v>0</v>
      </c>
      <c r="X136" s="292">
        <v>0</v>
      </c>
      <c r="Y136" s="292">
        <f>SUM(B136:X136)</f>
        <v>3761.145186360412</v>
      </c>
    </row>
    <row r="137" spans="1: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row>
    <row r="138" spans="1: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row>
  </sheetData>
  <protectedRanges>
    <protectedRange algorithmName="SHA-512" hashValue="MZuYZAjO4WgtReR9Ed2ZWGLlk5sJIVh2xaER0pL9gJnRFCW98Hf09UuzHt3wLjrWMk67XtnEnCceQXW6qYRfBw==" saltValue="8BPeEqDzCN7HfSRIwBJdGg==" spinCount="100000" sqref="B15 B17 B23 B29 B33:B34 B36:B37 B43 Y43:Y47 B49 A53 H62:Q62 B63 Y41 G16:G18 B64:X67 B40:X40 C44:X44 B46:X47 B50:X55 B57:X61" name="Формулы_1"/>
    <protectedRange algorithmName="SHA-512" hashValue="MZuYZAjO4WgtReR9Ed2ZWGLlk5sJIVh2xaER0pL9gJnRFCW98Hf09UuzHt3wLjrWMk67XtnEnCceQXW6qYRfBw==" saltValue="8BPeEqDzCN7HfSRIwBJdGg==" spinCount="100000" sqref="B56:X56" name="Формулы_1_3"/>
  </protectedRanges>
  <mergeCells count="12">
    <mergeCell ref="D16:F16"/>
    <mergeCell ref="D18:F18"/>
    <mergeCell ref="A9:O9"/>
    <mergeCell ref="A10:O10"/>
    <mergeCell ref="A11:O11"/>
    <mergeCell ref="A12:O12"/>
    <mergeCell ref="D15:G15"/>
    <mergeCell ref="A4:O4"/>
    <mergeCell ref="A5:O5"/>
    <mergeCell ref="A6:O6"/>
    <mergeCell ref="A7:O7"/>
    <mergeCell ref="A8:O8"/>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sheetPr codeName="Лист9">
    <tabColor rgb="FF92D050"/>
    <pageSetUpPr fitToPage="1"/>
  </sheetPr>
  <dimension ref="A1:AR54"/>
  <sheetViews>
    <sheetView view="pageBreakPreview" topLeftCell="A20" zoomScale="60" workbookViewId="0">
      <selection activeCell="K34" sqref="K34"/>
    </sheetView>
  </sheetViews>
  <sheetFormatPr defaultRowHeight="15.75"/>
  <cols>
    <col min="1" max="1" width="9.140625" style="51"/>
    <col min="2" max="2" width="37.7109375" style="51" customWidth="1"/>
    <col min="3" max="3" width="12.7109375" style="51" customWidth="1"/>
    <col min="4" max="4" width="12.85546875" style="51" customWidth="1"/>
    <col min="5" max="6" width="0" style="51" hidden="1" customWidth="1"/>
    <col min="7" max="7" width="12.7109375" style="51" customWidth="1"/>
    <col min="8" max="8" width="15.5703125" style="51" customWidth="1"/>
    <col min="9" max="10" width="18.28515625" style="51" customWidth="1"/>
    <col min="11" max="11" width="64.85546875" style="51" customWidth="1"/>
    <col min="12" max="12" width="32.28515625" style="51" customWidth="1"/>
    <col min="13" max="13" width="12.5703125" style="51" bestFit="1" customWidth="1"/>
    <col min="14" max="14" width="12.7109375" style="51" customWidth="1"/>
    <col min="15"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c r="L1" s="36" t="s">
        <v>64</v>
      </c>
    </row>
    <row r="2" spans="1:44" ht="18.75">
      <c r="L2" s="13" t="s">
        <v>6</v>
      </c>
    </row>
    <row r="3" spans="1:44" ht="18.75">
      <c r="L3" s="13" t="s">
        <v>63</v>
      </c>
    </row>
    <row r="4" spans="1:44" ht="18.75">
      <c r="K4" s="13"/>
    </row>
    <row r="5" spans="1:44">
      <c r="A5" s="359" t="str">
        <f>'1. паспорт местоположение'!A5:C5</f>
        <v>Год раскрытия информации: 2025 год</v>
      </c>
      <c r="B5" s="359"/>
      <c r="C5" s="359"/>
      <c r="D5" s="359"/>
      <c r="E5" s="359"/>
      <c r="F5" s="359"/>
      <c r="G5" s="359"/>
      <c r="H5" s="359"/>
      <c r="I5" s="359"/>
      <c r="J5" s="359"/>
      <c r="K5" s="359"/>
      <c r="L5" s="359"/>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c r="K6" s="13"/>
    </row>
    <row r="7" spans="1:44" ht="18.75">
      <c r="A7" s="366" t="s">
        <v>5</v>
      </c>
      <c r="B7" s="366"/>
      <c r="C7" s="366"/>
      <c r="D7" s="366"/>
      <c r="E7" s="366"/>
      <c r="F7" s="366"/>
      <c r="G7" s="366"/>
      <c r="H7" s="366"/>
      <c r="I7" s="366"/>
      <c r="J7" s="366"/>
      <c r="K7" s="366"/>
      <c r="L7" s="366"/>
    </row>
    <row r="8" spans="1:44" ht="18.75">
      <c r="A8" s="366"/>
      <c r="B8" s="366"/>
      <c r="C8" s="366"/>
      <c r="D8" s="366"/>
      <c r="E8" s="366"/>
      <c r="F8" s="366"/>
      <c r="G8" s="366"/>
      <c r="H8" s="366"/>
      <c r="I8" s="366"/>
      <c r="J8" s="366"/>
      <c r="K8" s="366"/>
      <c r="L8" s="366"/>
    </row>
    <row r="9" spans="1:44" ht="18.75">
      <c r="A9" s="367" t="s">
        <v>540</v>
      </c>
      <c r="B9" s="367"/>
      <c r="C9" s="367"/>
      <c r="D9" s="367"/>
      <c r="E9" s="367"/>
      <c r="F9" s="367"/>
      <c r="G9" s="367"/>
      <c r="H9" s="367"/>
      <c r="I9" s="367"/>
      <c r="J9" s="367"/>
      <c r="K9" s="367"/>
      <c r="L9" s="367"/>
    </row>
    <row r="10" spans="1:44">
      <c r="A10" s="365" t="s">
        <v>4</v>
      </c>
      <c r="B10" s="365"/>
      <c r="C10" s="365"/>
      <c r="D10" s="365"/>
      <c r="E10" s="365"/>
      <c r="F10" s="365"/>
      <c r="G10" s="365"/>
      <c r="H10" s="365"/>
      <c r="I10" s="365"/>
      <c r="J10" s="365"/>
      <c r="K10" s="365"/>
      <c r="L10" s="365"/>
    </row>
    <row r="11" spans="1:44" ht="18.75">
      <c r="A11" s="366"/>
      <c r="B11" s="366"/>
      <c r="C11" s="366"/>
      <c r="D11" s="366"/>
      <c r="E11" s="366"/>
      <c r="F11" s="366"/>
      <c r="G11" s="366"/>
      <c r="H11" s="366"/>
      <c r="I11" s="366"/>
      <c r="J11" s="366"/>
      <c r="K11" s="366"/>
      <c r="L11" s="366"/>
    </row>
    <row r="12" spans="1:44" ht="18.75">
      <c r="A12" s="367" t="str">
        <f>'1. паспорт местоположение'!A12:C12</f>
        <v>J_LENOKTZD32</v>
      </c>
      <c r="B12" s="367"/>
      <c r="C12" s="367"/>
      <c r="D12" s="367"/>
      <c r="E12" s="367"/>
      <c r="F12" s="367"/>
      <c r="G12" s="367"/>
      <c r="H12" s="367"/>
      <c r="I12" s="367"/>
      <c r="J12" s="367"/>
      <c r="K12" s="367"/>
      <c r="L12" s="367"/>
    </row>
    <row r="13" spans="1:44">
      <c r="A13" s="365" t="s">
        <v>3</v>
      </c>
      <c r="B13" s="365"/>
      <c r="C13" s="365"/>
      <c r="D13" s="365"/>
      <c r="E13" s="365"/>
      <c r="F13" s="365"/>
      <c r="G13" s="365"/>
      <c r="H13" s="365"/>
      <c r="I13" s="365"/>
      <c r="J13" s="365"/>
      <c r="K13" s="365"/>
      <c r="L13" s="365"/>
    </row>
    <row r="14" spans="1:44" ht="18.75">
      <c r="A14" s="368"/>
      <c r="B14" s="368"/>
      <c r="C14" s="368"/>
      <c r="D14" s="368"/>
      <c r="E14" s="368"/>
      <c r="F14" s="368"/>
      <c r="G14" s="368"/>
      <c r="H14" s="368"/>
      <c r="I14" s="368"/>
      <c r="J14" s="368"/>
      <c r="K14" s="368"/>
      <c r="L14" s="368"/>
    </row>
    <row r="15" spans="1:44" ht="52.5" customHeight="1">
      <c r="A15" s="369" t="str">
        <f>'1. паспорт местоположение'!A15:C15</f>
        <v>Техническое перевооружение КТП и ВЛ-0,4 кВ ст.Верево, замена КТП 400кВА на КТП 400кВА киоскового типа, замена ВЛ-10кВ провода АС-35 на СИП-3 50мм2 длиной 50 метров, замена ВЛ-0,4кВ провода АС-35 на СИП 4х50 длиной 3 км,, по адресу: Ленинградская область, станция Верево</v>
      </c>
      <c r="B15" s="369"/>
      <c r="C15" s="369"/>
      <c r="D15" s="369"/>
      <c r="E15" s="369"/>
      <c r="F15" s="369"/>
      <c r="G15" s="369"/>
      <c r="H15" s="369"/>
      <c r="I15" s="369"/>
      <c r="J15" s="369"/>
      <c r="K15" s="369"/>
      <c r="L15" s="369"/>
    </row>
    <row r="16" spans="1:44">
      <c r="A16" s="365" t="s">
        <v>2</v>
      </c>
      <c r="B16" s="365"/>
      <c r="C16" s="365"/>
      <c r="D16" s="365"/>
      <c r="E16" s="365"/>
      <c r="F16" s="365"/>
      <c r="G16" s="365"/>
      <c r="H16" s="365"/>
      <c r="I16" s="365"/>
      <c r="J16" s="365"/>
      <c r="K16" s="365"/>
      <c r="L16" s="365"/>
    </row>
    <row r="17" spans="1:12" ht="15.75" customHeight="1">
      <c r="L17" s="77"/>
    </row>
    <row r="18" spans="1:12">
      <c r="K18" s="76"/>
    </row>
    <row r="19" spans="1:12" ht="15.75" customHeight="1">
      <c r="A19" s="428" t="s">
        <v>331</v>
      </c>
      <c r="B19" s="428"/>
      <c r="C19" s="428"/>
      <c r="D19" s="428"/>
      <c r="E19" s="428"/>
      <c r="F19" s="428"/>
      <c r="G19" s="428"/>
      <c r="H19" s="428"/>
      <c r="I19" s="428"/>
      <c r="J19" s="428"/>
      <c r="K19" s="428"/>
      <c r="L19" s="428"/>
    </row>
    <row r="20" spans="1:12">
      <c r="A20" s="53"/>
      <c r="B20" s="53"/>
      <c r="C20" s="75"/>
      <c r="D20" s="75"/>
      <c r="E20" s="75"/>
      <c r="F20" s="75"/>
      <c r="G20" s="75"/>
      <c r="H20" s="75"/>
      <c r="I20" s="75"/>
      <c r="J20" s="75"/>
      <c r="K20" s="75"/>
      <c r="L20" s="75"/>
    </row>
    <row r="21" spans="1:12" ht="28.5" customHeight="1">
      <c r="A21" s="418" t="s">
        <v>204</v>
      </c>
      <c r="B21" s="418" t="s">
        <v>203</v>
      </c>
      <c r="C21" s="424" t="s">
        <v>267</v>
      </c>
      <c r="D21" s="424"/>
      <c r="E21" s="424"/>
      <c r="F21" s="424"/>
      <c r="G21" s="424"/>
      <c r="H21" s="424"/>
      <c r="I21" s="419" t="s">
        <v>202</v>
      </c>
      <c r="J21" s="421" t="s">
        <v>269</v>
      </c>
      <c r="K21" s="418" t="s">
        <v>201</v>
      </c>
      <c r="L21" s="420" t="s">
        <v>268</v>
      </c>
    </row>
    <row r="22" spans="1:12" ht="58.5" customHeight="1">
      <c r="A22" s="418"/>
      <c r="B22" s="418"/>
      <c r="C22" s="425" t="s">
        <v>0</v>
      </c>
      <c r="D22" s="425"/>
      <c r="E22" s="102"/>
      <c r="F22" s="103"/>
      <c r="G22" s="426" t="s">
        <v>366</v>
      </c>
      <c r="H22" s="427"/>
      <c r="I22" s="419"/>
      <c r="J22" s="422"/>
      <c r="K22" s="418"/>
      <c r="L22" s="420"/>
    </row>
    <row r="23" spans="1:12" ht="47.25">
      <c r="A23" s="418"/>
      <c r="B23" s="418"/>
      <c r="C23" s="74" t="s">
        <v>200</v>
      </c>
      <c r="D23" s="74" t="s">
        <v>199</v>
      </c>
      <c r="E23" s="74" t="s">
        <v>200</v>
      </c>
      <c r="F23" s="74" t="s">
        <v>199</v>
      </c>
      <c r="G23" s="74" t="s">
        <v>200</v>
      </c>
      <c r="H23" s="74" t="s">
        <v>199</v>
      </c>
      <c r="I23" s="419"/>
      <c r="J23" s="423"/>
      <c r="K23" s="418"/>
      <c r="L23" s="420"/>
    </row>
    <row r="24" spans="1:12">
      <c r="A24" s="58">
        <v>1</v>
      </c>
      <c r="B24" s="58">
        <v>2</v>
      </c>
      <c r="C24" s="74">
        <v>3</v>
      </c>
      <c r="D24" s="74">
        <v>4</v>
      </c>
      <c r="E24" s="74">
        <v>5</v>
      </c>
      <c r="F24" s="74">
        <v>6</v>
      </c>
      <c r="G24" s="74">
        <v>5</v>
      </c>
      <c r="H24" s="74">
        <v>6</v>
      </c>
      <c r="I24" s="74">
        <v>7</v>
      </c>
      <c r="J24" s="74">
        <v>8</v>
      </c>
      <c r="K24" s="74">
        <v>9</v>
      </c>
      <c r="L24" s="74">
        <v>10</v>
      </c>
    </row>
    <row r="25" spans="1:12" ht="15.75" customHeight="1">
      <c r="A25" s="70">
        <v>1</v>
      </c>
      <c r="B25" s="71" t="s">
        <v>198</v>
      </c>
      <c r="C25" s="68" t="s">
        <v>363</v>
      </c>
      <c r="D25" s="68" t="s">
        <v>363</v>
      </c>
      <c r="E25" s="68" t="s">
        <v>363</v>
      </c>
      <c r="F25" s="68" t="s">
        <v>363</v>
      </c>
      <c r="G25" s="315" t="s">
        <v>363</v>
      </c>
      <c r="H25" s="315" t="s">
        <v>363</v>
      </c>
      <c r="I25" s="68" t="s">
        <v>363</v>
      </c>
      <c r="J25" s="68" t="s">
        <v>363</v>
      </c>
      <c r="K25" s="68" t="s">
        <v>363</v>
      </c>
      <c r="L25" s="68" t="s">
        <v>363</v>
      </c>
    </row>
    <row r="26" spans="1:12" ht="21.75" customHeight="1">
      <c r="A26" s="70" t="s">
        <v>197</v>
      </c>
      <c r="B26" s="73" t="s">
        <v>274</v>
      </c>
      <c r="C26" s="68" t="s">
        <v>363</v>
      </c>
      <c r="D26" s="68" t="s">
        <v>363</v>
      </c>
      <c r="E26" s="72"/>
      <c r="F26" s="72"/>
      <c r="G26" s="315" t="s">
        <v>363</v>
      </c>
      <c r="H26" s="315" t="s">
        <v>363</v>
      </c>
      <c r="I26" s="68" t="s">
        <v>363</v>
      </c>
      <c r="J26" s="68" t="s">
        <v>363</v>
      </c>
      <c r="K26" s="68" t="s">
        <v>363</v>
      </c>
      <c r="L26" s="68" t="s">
        <v>363</v>
      </c>
    </row>
    <row r="27" spans="1:12" s="54" customFormat="1" ht="39" customHeight="1">
      <c r="A27" s="70" t="s">
        <v>196</v>
      </c>
      <c r="B27" s="73" t="s">
        <v>276</v>
      </c>
      <c r="C27" s="68" t="s">
        <v>363</v>
      </c>
      <c r="D27" s="68" t="s">
        <v>363</v>
      </c>
      <c r="E27" s="72"/>
      <c r="F27" s="72"/>
      <c r="G27" s="315" t="s">
        <v>363</v>
      </c>
      <c r="H27" s="315" t="s">
        <v>363</v>
      </c>
      <c r="I27" s="68" t="s">
        <v>363</v>
      </c>
      <c r="J27" s="68" t="s">
        <v>363</v>
      </c>
      <c r="K27" s="68" t="s">
        <v>363</v>
      </c>
      <c r="L27" s="68" t="s">
        <v>363</v>
      </c>
    </row>
    <row r="28" spans="1:12" s="54" customFormat="1" ht="70.5" customHeight="1">
      <c r="A28" s="70" t="s">
        <v>275</v>
      </c>
      <c r="B28" s="73" t="s">
        <v>280</v>
      </c>
      <c r="C28" s="68" t="s">
        <v>363</v>
      </c>
      <c r="D28" s="68" t="s">
        <v>363</v>
      </c>
      <c r="E28" s="72"/>
      <c r="F28" s="72"/>
      <c r="G28" s="315" t="s">
        <v>363</v>
      </c>
      <c r="H28" s="315" t="s">
        <v>363</v>
      </c>
      <c r="I28" s="68" t="s">
        <v>363</v>
      </c>
      <c r="J28" s="68" t="s">
        <v>363</v>
      </c>
      <c r="K28" s="68" t="s">
        <v>363</v>
      </c>
      <c r="L28" s="68" t="s">
        <v>363</v>
      </c>
    </row>
    <row r="29" spans="1:12" s="54" customFormat="1" ht="54" customHeight="1">
      <c r="A29" s="70" t="s">
        <v>195</v>
      </c>
      <c r="B29" s="73" t="s">
        <v>279</v>
      </c>
      <c r="C29" s="68" t="s">
        <v>363</v>
      </c>
      <c r="D29" s="68" t="s">
        <v>363</v>
      </c>
      <c r="E29" s="72"/>
      <c r="F29" s="72"/>
      <c r="G29" s="315" t="s">
        <v>363</v>
      </c>
      <c r="H29" s="315" t="s">
        <v>363</v>
      </c>
      <c r="I29" s="68" t="s">
        <v>363</v>
      </c>
      <c r="J29" s="68" t="s">
        <v>363</v>
      </c>
      <c r="K29" s="68" t="s">
        <v>363</v>
      </c>
      <c r="L29" s="68" t="s">
        <v>363</v>
      </c>
    </row>
    <row r="30" spans="1:12" s="54" customFormat="1" ht="42" customHeight="1">
      <c r="A30" s="70" t="s">
        <v>194</v>
      </c>
      <c r="B30" s="73" t="s">
        <v>281</v>
      </c>
      <c r="C30" s="68" t="s">
        <v>363</v>
      </c>
      <c r="D30" s="68" t="s">
        <v>363</v>
      </c>
      <c r="E30" s="72"/>
      <c r="F30" s="72"/>
      <c r="G30" s="315" t="s">
        <v>363</v>
      </c>
      <c r="H30" s="315" t="s">
        <v>363</v>
      </c>
      <c r="I30" s="68" t="s">
        <v>363</v>
      </c>
      <c r="J30" s="68" t="s">
        <v>363</v>
      </c>
      <c r="K30" s="68" t="s">
        <v>363</v>
      </c>
      <c r="L30" s="68" t="s">
        <v>363</v>
      </c>
    </row>
    <row r="31" spans="1:12" s="54" customFormat="1" ht="37.5" customHeight="1">
      <c r="A31" s="70" t="s">
        <v>193</v>
      </c>
      <c r="B31" s="69" t="s">
        <v>277</v>
      </c>
      <c r="C31" s="319">
        <v>46753</v>
      </c>
      <c r="D31" s="319">
        <v>47118</v>
      </c>
      <c r="E31" s="72"/>
      <c r="F31" s="72"/>
      <c r="G31" s="319">
        <v>46753</v>
      </c>
      <c r="H31" s="319">
        <v>47118</v>
      </c>
      <c r="I31" s="68">
        <v>0</v>
      </c>
      <c r="J31" s="68">
        <v>0</v>
      </c>
      <c r="K31" s="68" t="s">
        <v>363</v>
      </c>
      <c r="L31" s="68" t="s">
        <v>363</v>
      </c>
    </row>
    <row r="32" spans="1:12" s="54" customFormat="1" ht="31.5">
      <c r="A32" s="70" t="s">
        <v>191</v>
      </c>
      <c r="B32" s="69" t="s">
        <v>282</v>
      </c>
      <c r="C32" s="319">
        <v>46966</v>
      </c>
      <c r="D32" s="319">
        <v>47058</v>
      </c>
      <c r="E32" s="72"/>
      <c r="F32" s="72"/>
      <c r="G32" s="319">
        <v>46966</v>
      </c>
      <c r="H32" s="319">
        <v>47058</v>
      </c>
      <c r="I32" s="68">
        <v>0</v>
      </c>
      <c r="J32" s="68">
        <v>0</v>
      </c>
      <c r="K32" s="68" t="s">
        <v>363</v>
      </c>
      <c r="L32" s="68" t="s">
        <v>363</v>
      </c>
    </row>
    <row r="33" spans="1:14" s="54" customFormat="1" ht="37.5" customHeight="1">
      <c r="A33" s="70" t="s">
        <v>293</v>
      </c>
      <c r="B33" s="69" t="s">
        <v>219</v>
      </c>
      <c r="C33" s="315" t="s">
        <v>363</v>
      </c>
      <c r="D33" s="315" t="s">
        <v>363</v>
      </c>
      <c r="E33" s="72"/>
      <c r="F33" s="72"/>
      <c r="G33" s="315" t="s">
        <v>363</v>
      </c>
      <c r="H33" s="315" t="s">
        <v>363</v>
      </c>
      <c r="I33" s="68" t="s">
        <v>363</v>
      </c>
      <c r="J33" s="68" t="s">
        <v>363</v>
      </c>
      <c r="K33" s="68" t="s">
        <v>363</v>
      </c>
      <c r="L33" s="68" t="s">
        <v>363</v>
      </c>
    </row>
    <row r="34" spans="1:14" s="54" customFormat="1" ht="47.25" customHeight="1">
      <c r="A34" s="70" t="s">
        <v>294</v>
      </c>
      <c r="B34" s="69" t="s">
        <v>286</v>
      </c>
      <c r="C34" s="315" t="s">
        <v>363</v>
      </c>
      <c r="D34" s="315" t="s">
        <v>363</v>
      </c>
      <c r="E34" s="72"/>
      <c r="F34" s="72"/>
      <c r="G34" s="315" t="s">
        <v>363</v>
      </c>
      <c r="H34" s="315" t="s">
        <v>363</v>
      </c>
      <c r="I34" s="68" t="s">
        <v>363</v>
      </c>
      <c r="J34" s="68" t="s">
        <v>363</v>
      </c>
      <c r="K34" s="68" t="s">
        <v>363</v>
      </c>
      <c r="L34" s="68" t="s">
        <v>363</v>
      </c>
    </row>
    <row r="35" spans="1:14" s="54" customFormat="1" ht="49.5" customHeight="1">
      <c r="A35" s="70" t="s">
        <v>295</v>
      </c>
      <c r="B35" s="69" t="s">
        <v>192</v>
      </c>
      <c r="C35" s="319">
        <v>47088</v>
      </c>
      <c r="D35" s="319">
        <v>47118</v>
      </c>
      <c r="E35" s="72"/>
      <c r="F35" s="72"/>
      <c r="G35" s="319">
        <v>47088</v>
      </c>
      <c r="H35" s="319">
        <v>47118</v>
      </c>
      <c r="I35" s="68">
        <v>0</v>
      </c>
      <c r="J35" s="68">
        <v>0</v>
      </c>
      <c r="K35" s="68" t="s">
        <v>363</v>
      </c>
      <c r="L35" s="68" t="s">
        <v>363</v>
      </c>
    </row>
    <row r="36" spans="1:14" ht="37.5" customHeight="1">
      <c r="A36" s="70" t="s">
        <v>296</v>
      </c>
      <c r="B36" s="69" t="s">
        <v>278</v>
      </c>
      <c r="C36" s="315" t="s">
        <v>363</v>
      </c>
      <c r="D36" s="315" t="s">
        <v>363</v>
      </c>
      <c r="E36" s="72"/>
      <c r="F36" s="72"/>
      <c r="G36" s="315" t="s">
        <v>363</v>
      </c>
      <c r="H36" s="315" t="s">
        <v>363</v>
      </c>
      <c r="I36" s="68" t="s">
        <v>363</v>
      </c>
      <c r="J36" s="68" t="s">
        <v>363</v>
      </c>
      <c r="K36" s="68" t="s">
        <v>363</v>
      </c>
      <c r="L36" s="68" t="s">
        <v>363</v>
      </c>
    </row>
    <row r="37" spans="1:14">
      <c r="A37" s="70" t="s">
        <v>297</v>
      </c>
      <c r="B37" s="69" t="s">
        <v>190</v>
      </c>
      <c r="C37" s="319">
        <v>46753</v>
      </c>
      <c r="D37" s="319">
        <v>47118</v>
      </c>
      <c r="E37" s="72"/>
      <c r="F37" s="72"/>
      <c r="G37" s="319">
        <v>46753</v>
      </c>
      <c r="H37" s="319">
        <v>47118</v>
      </c>
      <c r="I37" s="68">
        <v>0</v>
      </c>
      <c r="J37" s="68">
        <v>0</v>
      </c>
      <c r="K37" s="68" t="s">
        <v>363</v>
      </c>
      <c r="L37" s="68" t="s">
        <v>363</v>
      </c>
      <c r="M37" s="314"/>
      <c r="N37" s="314"/>
    </row>
    <row r="38" spans="1:14">
      <c r="A38" s="70" t="s">
        <v>298</v>
      </c>
      <c r="B38" s="71" t="s">
        <v>189</v>
      </c>
      <c r="C38" s="315" t="s">
        <v>363</v>
      </c>
      <c r="D38" s="315" t="s">
        <v>363</v>
      </c>
      <c r="E38" s="68" t="s">
        <v>363</v>
      </c>
      <c r="F38" s="68" t="s">
        <v>363</v>
      </c>
      <c r="G38" s="315" t="s">
        <v>363</v>
      </c>
      <c r="H38" s="315" t="s">
        <v>363</v>
      </c>
      <c r="I38" s="68" t="s">
        <v>363</v>
      </c>
      <c r="J38" s="68" t="s">
        <v>363</v>
      </c>
      <c r="K38" s="68" t="s">
        <v>363</v>
      </c>
      <c r="L38" s="68" t="s">
        <v>363</v>
      </c>
    </row>
    <row r="39" spans="1:14" ht="76.5" customHeight="1">
      <c r="A39" s="70">
        <v>2</v>
      </c>
      <c r="B39" s="129" t="s">
        <v>283</v>
      </c>
      <c r="C39" s="319">
        <v>47119</v>
      </c>
      <c r="D39" s="319">
        <v>47147</v>
      </c>
      <c r="E39" s="67"/>
      <c r="F39" s="67"/>
      <c r="G39" s="319">
        <v>47119</v>
      </c>
      <c r="H39" s="319">
        <v>47147</v>
      </c>
      <c r="I39" s="68">
        <v>0</v>
      </c>
      <c r="J39" s="68">
        <v>0</v>
      </c>
      <c r="K39" s="68" t="s">
        <v>363</v>
      </c>
      <c r="L39" s="68" t="s">
        <v>363</v>
      </c>
      <c r="M39" s="314"/>
      <c r="N39" s="314"/>
    </row>
    <row r="40" spans="1:14" ht="33.75" customHeight="1">
      <c r="A40" s="70" t="s">
        <v>188</v>
      </c>
      <c r="B40" s="129" t="s">
        <v>285</v>
      </c>
      <c r="C40" s="319">
        <v>47150</v>
      </c>
      <c r="D40" s="319">
        <v>47237</v>
      </c>
      <c r="E40" s="67"/>
      <c r="F40" s="67"/>
      <c r="G40" s="319">
        <v>47150</v>
      </c>
      <c r="H40" s="319">
        <v>47237</v>
      </c>
      <c r="I40" s="68">
        <v>0</v>
      </c>
      <c r="J40" s="68">
        <v>0</v>
      </c>
      <c r="K40" s="68" t="s">
        <v>363</v>
      </c>
      <c r="L40" s="68" t="s">
        <v>363</v>
      </c>
      <c r="M40" s="314"/>
      <c r="N40" s="314"/>
    </row>
    <row r="41" spans="1:14" ht="63" customHeight="1">
      <c r="A41" s="70" t="s">
        <v>187</v>
      </c>
      <c r="B41" s="130" t="s">
        <v>361</v>
      </c>
      <c r="C41" s="123" t="s">
        <v>363</v>
      </c>
      <c r="D41" s="123" t="s">
        <v>363</v>
      </c>
      <c r="E41" s="67"/>
      <c r="F41" s="67"/>
      <c r="G41" s="123" t="s">
        <v>363</v>
      </c>
      <c r="H41" s="123" t="s">
        <v>363</v>
      </c>
      <c r="I41" s="68" t="s">
        <v>363</v>
      </c>
      <c r="J41" s="68" t="s">
        <v>363</v>
      </c>
      <c r="K41" s="68" t="s">
        <v>363</v>
      </c>
      <c r="L41" s="68" t="s">
        <v>363</v>
      </c>
    </row>
    <row r="42" spans="1:14" ht="58.5" customHeight="1">
      <c r="A42" s="70">
        <v>3</v>
      </c>
      <c r="B42" s="129" t="s">
        <v>284</v>
      </c>
      <c r="C42" s="319">
        <v>47239</v>
      </c>
      <c r="D42" s="319">
        <v>47270</v>
      </c>
      <c r="E42" s="67"/>
      <c r="F42" s="67"/>
      <c r="G42" s="319">
        <v>47239</v>
      </c>
      <c r="H42" s="319">
        <v>47270</v>
      </c>
      <c r="I42" s="68">
        <v>0</v>
      </c>
      <c r="J42" s="68">
        <v>0</v>
      </c>
      <c r="K42" s="68" t="s">
        <v>363</v>
      </c>
      <c r="L42" s="68" t="s">
        <v>363</v>
      </c>
      <c r="M42" s="314"/>
      <c r="N42" s="314"/>
    </row>
    <row r="43" spans="1:14" ht="34.5" customHeight="1">
      <c r="A43" s="70" t="s">
        <v>186</v>
      </c>
      <c r="B43" s="129" t="s">
        <v>184</v>
      </c>
      <c r="C43" s="319">
        <v>47239</v>
      </c>
      <c r="D43" s="319">
        <v>47270</v>
      </c>
      <c r="E43" s="67"/>
      <c r="F43" s="67"/>
      <c r="G43" s="319">
        <v>47239</v>
      </c>
      <c r="H43" s="319">
        <v>47270</v>
      </c>
      <c r="I43" s="68">
        <v>0</v>
      </c>
      <c r="J43" s="68">
        <v>0</v>
      </c>
      <c r="K43" s="68" t="s">
        <v>363</v>
      </c>
      <c r="L43" s="68" t="s">
        <v>363</v>
      </c>
      <c r="M43" s="314"/>
      <c r="N43" s="314"/>
    </row>
    <row r="44" spans="1:14" ht="24.75" customHeight="1">
      <c r="A44" s="70" t="s">
        <v>185</v>
      </c>
      <c r="B44" s="129" t="s">
        <v>182</v>
      </c>
      <c r="C44" s="319">
        <v>47270</v>
      </c>
      <c r="D44" s="319">
        <v>47392</v>
      </c>
      <c r="E44" s="67"/>
      <c r="F44" s="67"/>
      <c r="G44" s="319">
        <v>47270</v>
      </c>
      <c r="H44" s="319">
        <v>47392</v>
      </c>
      <c r="I44" s="68">
        <v>0</v>
      </c>
      <c r="J44" s="68">
        <v>0</v>
      </c>
      <c r="K44" s="68" t="s">
        <v>363</v>
      </c>
      <c r="L44" s="68" t="s">
        <v>363</v>
      </c>
      <c r="M44" s="314"/>
      <c r="N44" s="314"/>
    </row>
    <row r="45" spans="1:14" ht="90.75" customHeight="1">
      <c r="A45" s="70" t="s">
        <v>183</v>
      </c>
      <c r="B45" s="129" t="s">
        <v>289</v>
      </c>
      <c r="C45" s="315" t="s">
        <v>363</v>
      </c>
      <c r="D45" s="315" t="s">
        <v>363</v>
      </c>
      <c r="E45" s="67"/>
      <c r="F45" s="67"/>
      <c r="G45" s="315" t="s">
        <v>363</v>
      </c>
      <c r="H45" s="315" t="s">
        <v>363</v>
      </c>
      <c r="I45" s="68">
        <v>0</v>
      </c>
      <c r="J45" s="68">
        <v>0</v>
      </c>
      <c r="K45" s="68" t="s">
        <v>363</v>
      </c>
      <c r="L45" s="68" t="s">
        <v>363</v>
      </c>
      <c r="M45" s="314"/>
      <c r="N45" s="314"/>
    </row>
    <row r="46" spans="1:14" ht="167.25" customHeight="1">
      <c r="A46" s="70" t="s">
        <v>181</v>
      </c>
      <c r="B46" s="129" t="s">
        <v>287</v>
      </c>
      <c r="C46" s="315" t="s">
        <v>363</v>
      </c>
      <c r="D46" s="315" t="s">
        <v>363</v>
      </c>
      <c r="E46" s="67"/>
      <c r="F46" s="67"/>
      <c r="G46" s="315" t="s">
        <v>363</v>
      </c>
      <c r="H46" s="315" t="s">
        <v>363</v>
      </c>
      <c r="I46" s="68">
        <v>0</v>
      </c>
      <c r="J46" s="68">
        <v>0</v>
      </c>
      <c r="K46" s="68" t="s">
        <v>363</v>
      </c>
      <c r="L46" s="68" t="s">
        <v>363</v>
      </c>
      <c r="M46" s="314"/>
      <c r="N46" s="314"/>
    </row>
    <row r="47" spans="1:14" ht="30.75" customHeight="1">
      <c r="A47" s="70" t="s">
        <v>179</v>
      </c>
      <c r="B47" s="129" t="s">
        <v>180</v>
      </c>
      <c r="C47" s="319">
        <v>47392</v>
      </c>
      <c r="D47" s="319">
        <v>47423</v>
      </c>
      <c r="E47" s="67"/>
      <c r="F47" s="67"/>
      <c r="G47" s="319">
        <v>47392</v>
      </c>
      <c r="H47" s="319">
        <v>47423</v>
      </c>
      <c r="I47" s="68">
        <v>0</v>
      </c>
      <c r="J47" s="68">
        <v>0</v>
      </c>
      <c r="K47" s="68" t="s">
        <v>363</v>
      </c>
      <c r="L47" s="68" t="s">
        <v>363</v>
      </c>
      <c r="M47" s="314"/>
      <c r="N47" s="314"/>
    </row>
    <row r="48" spans="1:14" ht="37.5" customHeight="1">
      <c r="A48" s="70" t="s">
        <v>299</v>
      </c>
      <c r="B48" s="130" t="s">
        <v>178</v>
      </c>
      <c r="C48" s="123" t="s">
        <v>363</v>
      </c>
      <c r="D48" s="123" t="s">
        <v>363</v>
      </c>
      <c r="E48" s="67"/>
      <c r="F48" s="67"/>
      <c r="G48" s="123" t="s">
        <v>363</v>
      </c>
      <c r="H48" s="123" t="s">
        <v>363</v>
      </c>
      <c r="I48" s="68" t="s">
        <v>363</v>
      </c>
      <c r="J48" s="68" t="s">
        <v>363</v>
      </c>
      <c r="K48" s="68" t="s">
        <v>363</v>
      </c>
      <c r="L48" s="68" t="s">
        <v>363</v>
      </c>
    </row>
    <row r="49" spans="1:14" ht="35.25" customHeight="1">
      <c r="A49" s="70">
        <v>4</v>
      </c>
      <c r="B49" s="129" t="s">
        <v>176</v>
      </c>
      <c r="C49" s="319">
        <v>47392</v>
      </c>
      <c r="D49" s="319">
        <v>47423</v>
      </c>
      <c r="E49" s="67"/>
      <c r="F49" s="67"/>
      <c r="G49" s="319">
        <v>47392</v>
      </c>
      <c r="H49" s="319">
        <v>47423</v>
      </c>
      <c r="I49" s="68">
        <v>0</v>
      </c>
      <c r="J49" s="68">
        <v>0</v>
      </c>
      <c r="K49" s="68" t="s">
        <v>363</v>
      </c>
      <c r="L49" s="68" t="s">
        <v>363</v>
      </c>
      <c r="M49" s="314"/>
      <c r="N49" s="314"/>
    </row>
    <row r="50" spans="1:14" ht="86.25" customHeight="1">
      <c r="A50" s="70" t="s">
        <v>177</v>
      </c>
      <c r="B50" s="129" t="s">
        <v>288</v>
      </c>
      <c r="C50" s="319">
        <v>47423</v>
      </c>
      <c r="D50" s="319">
        <v>47453</v>
      </c>
      <c r="E50" s="67"/>
      <c r="F50" s="67"/>
      <c r="G50" s="319">
        <v>47423</v>
      </c>
      <c r="H50" s="319">
        <v>47453</v>
      </c>
      <c r="I50" s="68">
        <v>0</v>
      </c>
      <c r="J50" s="68">
        <v>0</v>
      </c>
      <c r="K50" s="68" t="s">
        <v>363</v>
      </c>
      <c r="L50" s="68" t="s">
        <v>363</v>
      </c>
      <c r="M50" s="314"/>
      <c r="N50" s="314"/>
    </row>
    <row r="51" spans="1:14" ht="77.25" customHeight="1">
      <c r="A51" s="70" t="s">
        <v>175</v>
      </c>
      <c r="B51" s="129" t="s">
        <v>290</v>
      </c>
      <c r="C51" s="315" t="s">
        <v>363</v>
      </c>
      <c r="D51" s="315" t="s">
        <v>363</v>
      </c>
      <c r="E51" s="67"/>
      <c r="F51" s="67"/>
      <c r="G51" s="315" t="s">
        <v>363</v>
      </c>
      <c r="H51" s="315" t="s">
        <v>363</v>
      </c>
      <c r="I51" s="315" t="s">
        <v>363</v>
      </c>
      <c r="J51" s="315" t="s">
        <v>363</v>
      </c>
      <c r="K51" s="68" t="s">
        <v>363</v>
      </c>
      <c r="L51" s="68" t="s">
        <v>363</v>
      </c>
      <c r="M51" s="314"/>
      <c r="N51" s="314"/>
    </row>
    <row r="52" spans="1:14" ht="71.25" customHeight="1">
      <c r="A52" s="70" t="s">
        <v>173</v>
      </c>
      <c r="B52" s="129" t="s">
        <v>174</v>
      </c>
      <c r="C52" s="315" t="s">
        <v>363</v>
      </c>
      <c r="D52" s="315" t="s">
        <v>363</v>
      </c>
      <c r="E52" s="68" t="s">
        <v>363</v>
      </c>
      <c r="F52" s="68" t="s">
        <v>363</v>
      </c>
      <c r="G52" s="315" t="s">
        <v>363</v>
      </c>
      <c r="H52" s="315" t="s">
        <v>363</v>
      </c>
      <c r="I52" s="68">
        <v>0</v>
      </c>
      <c r="J52" s="68">
        <v>0</v>
      </c>
      <c r="K52" s="68" t="s">
        <v>363</v>
      </c>
      <c r="L52" s="68" t="s">
        <v>363</v>
      </c>
      <c r="M52" s="314"/>
      <c r="N52" s="314"/>
    </row>
    <row r="53" spans="1:14" ht="48" customHeight="1">
      <c r="A53" s="70" t="s">
        <v>171</v>
      </c>
      <c r="B53" s="110" t="s">
        <v>291</v>
      </c>
      <c r="C53" s="319">
        <v>47423</v>
      </c>
      <c r="D53" s="319">
        <v>47453</v>
      </c>
      <c r="E53" s="67"/>
      <c r="F53" s="67"/>
      <c r="G53" s="319">
        <v>47423</v>
      </c>
      <c r="H53" s="319">
        <v>47453</v>
      </c>
      <c r="I53" s="68">
        <v>0</v>
      </c>
      <c r="J53" s="68">
        <v>0</v>
      </c>
      <c r="K53" s="68" t="s">
        <v>363</v>
      </c>
      <c r="L53" s="68" t="s">
        <v>363</v>
      </c>
      <c r="M53" s="314"/>
      <c r="N53" s="314"/>
    </row>
    <row r="54" spans="1:14" ht="46.5" customHeight="1">
      <c r="A54" s="70" t="s">
        <v>292</v>
      </c>
      <c r="B54" s="129" t="s">
        <v>172</v>
      </c>
      <c r="C54" s="315" t="s">
        <v>363</v>
      </c>
      <c r="D54" s="315" t="s">
        <v>363</v>
      </c>
      <c r="E54" s="67"/>
      <c r="F54" s="67"/>
      <c r="G54" s="315" t="s">
        <v>363</v>
      </c>
      <c r="H54" s="315" t="s">
        <v>363</v>
      </c>
      <c r="I54" s="68">
        <v>0</v>
      </c>
      <c r="J54" s="68">
        <v>0</v>
      </c>
      <c r="K54" s="68" t="s">
        <v>363</v>
      </c>
      <c r="L54" s="68" t="s">
        <v>363</v>
      </c>
      <c r="M54" s="314"/>
      <c r="N54" s="31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 эф-ти</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nte_MorozovDS</cp:lastModifiedBy>
  <cp:lastPrinted>2015-11-30T14:18:17Z</cp:lastPrinted>
  <dcterms:created xsi:type="dcterms:W3CDTF">2015-08-16T15:31:05Z</dcterms:created>
  <dcterms:modified xsi:type="dcterms:W3CDTF">2025-09-11T13:13:25Z</dcterms:modified>
</cp:coreProperties>
</file>